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60" windowWidth="15480" windowHeight="7950" tabRatio="788"/>
  </bookViews>
  <sheets>
    <sheet name="Cover Page" sheetId="40" r:id="rId1"/>
    <sheet name="BS" sheetId="1" r:id="rId2"/>
    <sheet name="I&amp;E" sheetId="3" r:id="rId3"/>
    <sheet name="1TO4" sheetId="5" r:id="rId4"/>
    <sheet name="5to8" sheetId="6" r:id="rId5"/>
    <sheet name="9to13" sheetId="7" r:id="rId6"/>
    <sheet name="13to14" sheetId="8" r:id="rId7"/>
    <sheet name="15to17" sheetId="9" r:id="rId8"/>
    <sheet name="18to20" sheetId="10" r:id="rId9"/>
    <sheet name="Sheet11" sheetId="11" r:id="rId10"/>
    <sheet name="21to25" sheetId="12" r:id="rId11"/>
    <sheet name="26to29" sheetId="13" r:id="rId12"/>
    <sheet name="29to31" sheetId="14" r:id="rId13"/>
    <sheet name="ANN 1" sheetId="29" r:id="rId14"/>
    <sheet name="ANN 1 A" sheetId="30" r:id="rId15"/>
    <sheet name="ANN 1 B-D" sheetId="31" r:id="rId16"/>
    <sheet name="ANN 1 E-H" sheetId="32" r:id="rId17"/>
    <sheet name="ANN 1 I" sheetId="33" r:id="rId18"/>
    <sheet name="ANN 1 J-L" sheetId="34" r:id="rId19"/>
    <sheet name="ANN 1 M-O" sheetId="35" r:id="rId20"/>
    <sheet name="ANN 2" sheetId="38" state="hidden" r:id="rId21"/>
    <sheet name="Notes" sheetId="39" r:id="rId22"/>
    <sheet name="Sheet1" sheetId="41" r:id="rId23"/>
  </sheets>
  <externalReferences>
    <externalReference r:id="rId24"/>
  </externalReferences>
  <definedNames>
    <definedName name="AAA" localSheetId="0">#REF!</definedName>
    <definedName name="ac" localSheetId="0">'[1]21to25'!$C$14</definedName>
    <definedName name="ac">'21to25'!#REF!</definedName>
    <definedName name="aco" localSheetId="0">'[1]21to25'!$D$14</definedName>
    <definedName name="aco">'21to25'!$D$15</definedName>
    <definedName name="acp">'21to25'!$D$15</definedName>
    <definedName name="as" localSheetId="0">'[1]1TO4'!$B$3</definedName>
    <definedName name="as">'1TO4'!$B$3</definedName>
    <definedName name="caash" localSheetId="0">'[1]18to20'!$C$17</definedName>
    <definedName name="caash">'18to20'!#REF!</definedName>
    <definedName name="cash">'18to20'!#REF!</definedName>
    <definedName name="cashp" localSheetId="0">'[1]18to20'!$D$17</definedName>
    <definedName name="cashp">'18to20'!$D$14</definedName>
    <definedName name="corp" localSheetId="0">'[1]26to29'!$C$9</definedName>
    <definedName name="corp">'26to29'!#REF!</definedName>
    <definedName name="corpp" localSheetId="0">'[1]26to29'!$D$9</definedName>
    <definedName name="corpp">'26to29'!$D$9</definedName>
    <definedName name="cred" localSheetId="0">'[1]5to8'!$C$32</definedName>
    <definedName name="cred">'5to8'!#REF!</definedName>
    <definedName name="credp" localSheetId="0">'[1]5to8'!$D$32</definedName>
    <definedName name="credp">'5to8'!$D$32</definedName>
    <definedName name="cwp" localSheetId="0">'[1]13to14'!$C$28</definedName>
    <definedName name="cwp">'13to14'!#REF!</definedName>
    <definedName name="cwpp" localSheetId="0">'[1]13to14'!$D$28</definedName>
    <definedName name="cwpp">'13to14'!$D$28</definedName>
    <definedName name="deb" localSheetId="0">'[1]18to20'!$C$8</definedName>
    <definedName name="deb">'18to20'!#REF!</definedName>
    <definedName name="debp" localSheetId="0">'[1]18to20'!$D$8</definedName>
    <definedName name="debp">'18to20'!$D$8</definedName>
    <definedName name="dep" localSheetId="0">'[1]13to14'!$C$23</definedName>
    <definedName name="dep">'13to14'!#REF!</definedName>
    <definedName name="depp" localSheetId="0">'[1]13to14'!$D$23</definedName>
    <definedName name="est" localSheetId="0">'[1]26to29'!$C$26</definedName>
    <definedName name="est">'26to29'!#REF!</definedName>
    <definedName name="estp" localSheetId="0">'[1]26to29'!$D$26</definedName>
    <definedName name="estp">'26to29'!$D$27</definedName>
    <definedName name="fees" localSheetId="0">'[1]21to25'!$C$27</definedName>
    <definedName name="fees">'21to25'!#REF!</definedName>
    <definedName name="feesp" localSheetId="0">'[1]21to25'!$D$27</definedName>
    <definedName name="feesp">'21to25'!$D$33</definedName>
    <definedName name="FN" localSheetId="0">[1]BS!$B$1</definedName>
    <definedName name="FN">BS!$B$1</definedName>
    <definedName name="FNN" localSheetId="0">[1]BS!$B$2</definedName>
    <definedName name="FNN">BS!$B$2</definedName>
    <definedName name="ga" localSheetId="0">'[1]26to29'!$C$46</definedName>
    <definedName name="ga">'26to29'!#REF!</definedName>
    <definedName name="gap" localSheetId="0">'[1]26to29'!$D$46</definedName>
    <definedName name="gap">'26to29'!$D$46</definedName>
    <definedName name="gb" localSheetId="0">'[1]9to13'!$C$31</definedName>
    <definedName name="gb">'9to13'!#REF!</definedName>
    <definedName name="gbp">'9to13'!$D$37</definedName>
    <definedName name="gfi" localSheetId="0">'[1]15to17'!$C$14</definedName>
    <definedName name="gfi">'15to17'!#REF!</definedName>
    <definedName name="gfip" localSheetId="0">'[1]15to17'!$D$14</definedName>
    <definedName name="gfip">'15to17'!$D$14</definedName>
    <definedName name="inven" localSheetId="0">'[1]15to17'!$C$27</definedName>
    <definedName name="inven">'15to17'!#REF!</definedName>
    <definedName name="invenp" localSheetId="0">'[1]15to17'!$D$27</definedName>
    <definedName name="invenp">'15to17'!$D$28</definedName>
    <definedName name="loan" localSheetId="0">'[1]18to20'!$C$29</definedName>
    <definedName name="loan">'18to20'!#REF!</definedName>
    <definedName name="loanp" localSheetId="0">'[1]18to20'!$D$29</definedName>
    <definedName name="loanp">'18to20'!$D$26</definedName>
    <definedName name="me" localSheetId="0">'[1]29to31'!$C$38</definedName>
    <definedName name="me">'29to31'!#REF!</definedName>
    <definedName name="mep" localSheetId="0">'[1]29to31'!$D$38</definedName>
    <definedName name="mep">'29to31'!$D$39</definedName>
    <definedName name="misc." localSheetId="0">'[1]26to29'!$C$15</definedName>
    <definedName name="misc.">'26to29'!#REF!</definedName>
    <definedName name="miscp" localSheetId="0">'[1]26to29'!$D$15</definedName>
    <definedName name="miscp">'26to29'!$D$15</definedName>
    <definedName name="ol" localSheetId="0">'[1]9to13'!$C$15</definedName>
    <definedName name="ol">'9to13'!#REF!</definedName>
    <definedName name="olp" localSheetId="0">'[1]9to13'!$D$15</definedName>
    <definedName name="olp">'9to13'!$D$15</definedName>
    <definedName name="pr" localSheetId="0">'[1]9to13'!$C$22</definedName>
    <definedName name="pr">'9to13'!#REF!</definedName>
    <definedName name="prp" localSheetId="0">'[1]9to13'!$D$22</definedName>
    <definedName name="prp">'9to13'!$D$28</definedName>
    <definedName name="pw" localSheetId="0">'[1]29to31'!$C$20</definedName>
    <definedName name="pw">'29to31'!#REF!</definedName>
    <definedName name="pwp" localSheetId="0">'[1]29to31'!$D$20</definedName>
    <definedName name="pwp">'29to31'!$D$20</definedName>
    <definedName name="rent" localSheetId="0">'[1]21to25'!$C$19</definedName>
    <definedName name="rent">'21to25'!#REF!</definedName>
    <definedName name="rentp" localSheetId="0">'[1]21to25'!$D$19</definedName>
    <definedName name="rentp">'21to25'!$D$21</definedName>
    <definedName name="rev" localSheetId="0">'[1]21to25'!$C$58</definedName>
    <definedName name="rev">'21to25'!#REF!</definedName>
    <definedName name="revp" localSheetId="0">'[1]21to25'!$D$58</definedName>
    <definedName name="revp">'21to25'!$D$67</definedName>
    <definedName name="sd" localSheetId="0">'[1]5to8'!$C$27</definedName>
    <definedName name="sd">'5to8'!#REF!</definedName>
    <definedName name="sdp" localSheetId="0">'[1]5to8'!$D$27</definedName>
    <definedName name="sdp">'5to8'!$D$27</definedName>
    <definedName name="sfi" localSheetId="0">'[1]15to17'!$C$22</definedName>
    <definedName name="sfi">'15to17'!#REF!</definedName>
    <definedName name="sfip" localSheetId="0">'[1]15to17'!$D$22</definedName>
    <definedName name="sfip">'15to17'!$D$23</definedName>
    <definedName name="sl" localSheetId="0">'[1]5to8'!$C$15</definedName>
    <definedName name="sl">'5to8'!#REF!</definedName>
    <definedName name="slp" localSheetId="0">'[1]5to8'!$D$15</definedName>
    <definedName name="slp">'5to8'!$D$15</definedName>
    <definedName name="stl" localSheetId="0">'[1]9to13'!$C$7</definedName>
    <definedName name="stl">'9to13'!#REF!</definedName>
    <definedName name="stlp" localSheetId="0">'[1]9to13'!$D$7</definedName>
    <definedName name="stlp">'9to13'!$D$7</definedName>
    <definedName name="tax" localSheetId="0">'[1]21to25'!$C$9</definedName>
    <definedName name="tax">'21to25'!#REF!</definedName>
    <definedName name="taxp" localSheetId="0">'[1]21to25'!$D$9</definedName>
    <definedName name="taxp">'21to25'!$D$9</definedName>
    <definedName name="usl" localSheetId="0">'[1]5to8'!$C$23</definedName>
    <definedName name="usl">'5to8'!#REF!</definedName>
    <definedName name="uslp" localSheetId="0">'[1]5to8'!$D$23</definedName>
    <definedName name="uslp">'5to8'!$D$23</definedName>
  </definedNames>
  <calcPr calcId="144525" calcMode="manual"/>
</workbook>
</file>

<file path=xl/calcChain.xml><?xml version="1.0" encoding="utf-8"?>
<calcChain xmlns="http://schemas.openxmlformats.org/spreadsheetml/2006/main">
  <c r="C8" i="10" l="1"/>
  <c r="C28" i="9"/>
  <c r="D53" i="1" s="1"/>
  <c r="C14" i="9"/>
  <c r="D49" i="1" s="1"/>
  <c r="D51" i="1" s="1"/>
  <c r="D54" i="1"/>
  <c r="D46" i="1"/>
  <c r="D44" i="1"/>
  <c r="C32" i="6"/>
  <c r="C23" i="6"/>
  <c r="D16" i="1" s="1"/>
  <c r="C15" i="6"/>
  <c r="D15" i="1" s="1"/>
  <c r="C6" i="8"/>
  <c r="C52" i="14"/>
  <c r="D19" i="1"/>
  <c r="C15" i="7"/>
  <c r="D22" i="1" s="1"/>
  <c r="D20" i="1"/>
  <c r="D7" i="3"/>
  <c r="C28" i="5"/>
  <c r="D13" i="1" s="1"/>
  <c r="C39" i="14"/>
  <c r="D19" i="3" s="1"/>
  <c r="C20" i="14"/>
  <c r="D18" i="3" s="1"/>
  <c r="C27" i="13"/>
  <c r="D15" i="3" s="1"/>
  <c r="C15" i="13"/>
  <c r="D12" i="3" s="1"/>
  <c r="C9" i="13"/>
  <c r="D11" i="3" s="1"/>
  <c r="C67" i="12"/>
  <c r="D10" i="3" s="1"/>
  <c r="C21" i="12"/>
  <c r="D8" i="3" s="1"/>
  <c r="C15" i="12"/>
  <c r="C9" i="12"/>
  <c r="D6" i="3" s="1"/>
  <c r="C10" i="11"/>
  <c r="C26" i="10" s="1"/>
  <c r="D56" i="1" s="1"/>
  <c r="C14" i="10"/>
  <c r="D55" i="1" s="1"/>
  <c r="C23" i="9"/>
  <c r="D50" i="1" s="1"/>
  <c r="C23" i="8"/>
  <c r="C14" i="8"/>
  <c r="C39" i="7"/>
  <c r="C37" i="7" s="1"/>
  <c r="D43" i="1" s="1"/>
  <c r="D45" i="1" s="1"/>
  <c r="D47" i="1" s="1"/>
  <c r="C28" i="7"/>
  <c r="D23" i="1" s="1"/>
  <c r="C27" i="6"/>
  <c r="C21" i="5"/>
  <c r="C15" i="5"/>
  <c r="D21" i="3"/>
  <c r="C45" i="12"/>
  <c r="C33" i="12" s="1"/>
  <c r="D9" i="3" s="1"/>
  <c r="C11" i="7"/>
  <c r="C8" i="7"/>
  <c r="C7" i="7" s="1"/>
  <c r="D21" i="1" s="1"/>
  <c r="C17" i="14"/>
  <c r="C14" i="14"/>
  <c r="C7" i="14" s="1"/>
  <c r="C46" i="13" s="1"/>
  <c r="D16" i="3" s="1"/>
  <c r="D22" i="10"/>
  <c r="D14" i="10" s="1"/>
  <c r="D28" i="7"/>
  <c r="D29" i="13"/>
  <c r="D27" i="13" s="1"/>
  <c r="E15" i="3" s="1"/>
  <c r="D19" i="13"/>
  <c r="D16" i="29"/>
  <c r="J109" i="34"/>
  <c r="I75" i="32"/>
  <c r="J75" i="32" s="1"/>
  <c r="I42" i="32"/>
  <c r="J42" i="32"/>
  <c r="J45" i="32" s="1"/>
  <c r="E16" i="29" s="1"/>
  <c r="D22" i="12"/>
  <c r="J21" i="33"/>
  <c r="H42" i="32"/>
  <c r="H45" i="32"/>
  <c r="G45" i="32"/>
  <c r="F45" i="32"/>
  <c r="E45" i="32"/>
  <c r="D45" i="32"/>
  <c r="D29" i="6"/>
  <c r="D52" i="14"/>
  <c r="D31" i="14"/>
  <c r="D20" i="14" s="1"/>
  <c r="D50" i="14"/>
  <c r="D10" i="8"/>
  <c r="D11" i="8"/>
  <c r="D49" i="14"/>
  <c r="D14" i="14"/>
  <c r="D13" i="14"/>
  <c r="D9" i="12"/>
  <c r="D62" i="12"/>
  <c r="D56" i="12"/>
  <c r="D35" i="5"/>
  <c r="D40" i="12"/>
  <c r="D38" i="12"/>
  <c r="D49" i="12"/>
  <c r="D48" i="12"/>
  <c r="H21" i="33"/>
  <c r="I40" i="35"/>
  <c r="I19" i="35"/>
  <c r="J19" i="35" s="1"/>
  <c r="I109" i="34"/>
  <c r="I21" i="34"/>
  <c r="J21" i="34" s="1"/>
  <c r="I21" i="33"/>
  <c r="D58" i="1" l="1"/>
  <c r="D57" i="1"/>
  <c r="D46" i="13"/>
  <c r="D17" i="1"/>
  <c r="D24" i="1"/>
  <c r="D22" i="3"/>
  <c r="D13" i="3"/>
  <c r="I45" i="32"/>
  <c r="F16" i="29"/>
  <c r="K42" i="32"/>
  <c r="K45" i="32" s="1"/>
  <c r="H71" i="34"/>
  <c r="I74" i="32"/>
  <c r="E88" i="31"/>
  <c r="F88" i="31"/>
  <c r="G88" i="31"/>
  <c r="I86" i="31"/>
  <c r="H86" i="31"/>
  <c r="H88" i="31" s="1"/>
  <c r="D13" i="29" s="1"/>
  <c r="E20" i="31"/>
  <c r="F20" i="31"/>
  <c r="G20" i="31"/>
  <c r="I18" i="31"/>
  <c r="J18" i="31" s="1"/>
  <c r="H18" i="31"/>
  <c r="H20" i="31" s="1"/>
  <c r="D11" i="29" s="1"/>
  <c r="D20" i="31"/>
  <c r="D88" i="31"/>
  <c r="H19" i="30"/>
  <c r="D14" i="9"/>
  <c r="E49" i="1" s="1"/>
  <c r="D28" i="8"/>
  <c r="F19" i="30"/>
  <c r="D15" i="7"/>
  <c r="D28" i="5"/>
  <c r="D24" i="3" l="1"/>
  <c r="D29" i="3" s="1"/>
  <c r="C11" i="5" s="1"/>
  <c r="C7" i="5" s="1"/>
  <c r="D7" i="1" s="1"/>
  <c r="K18" i="31"/>
  <c r="K20" i="31" s="1"/>
  <c r="J20" i="31"/>
  <c r="E11" i="29" s="1"/>
  <c r="I88" i="31"/>
  <c r="K86" i="31"/>
  <c r="K88" i="31" s="1"/>
  <c r="I20" i="31"/>
  <c r="J88" i="31"/>
  <c r="E13" i="29" s="1"/>
  <c r="D10" i="1" l="1"/>
  <c r="D25" i="1" s="1"/>
  <c r="D33" i="12"/>
  <c r="D21" i="12"/>
  <c r="D15" i="12"/>
  <c r="G72" i="35" l="1"/>
  <c r="F72" i="35"/>
  <c r="G21" i="35"/>
  <c r="F21" i="35"/>
  <c r="G111" i="34"/>
  <c r="F111" i="34"/>
  <c r="G73" i="34"/>
  <c r="F73" i="34"/>
  <c r="G23" i="34"/>
  <c r="F23" i="34"/>
  <c r="G23" i="33"/>
  <c r="F23" i="33"/>
  <c r="G77" i="32"/>
  <c r="F77" i="32"/>
  <c r="D10" i="29"/>
  <c r="J23" i="33"/>
  <c r="E18" i="29" s="1"/>
  <c r="H23" i="33"/>
  <c r="D18" i="29" s="1"/>
  <c r="G42" i="35"/>
  <c r="F42" i="35"/>
  <c r="J23" i="34"/>
  <c r="E20" i="29" s="1"/>
  <c r="H21" i="34"/>
  <c r="H23" i="34" s="1"/>
  <c r="D20" i="29" s="1"/>
  <c r="K74" i="32"/>
  <c r="H74" i="32"/>
  <c r="E23" i="34"/>
  <c r="I71" i="34"/>
  <c r="H73" i="34"/>
  <c r="D24" i="29" s="1"/>
  <c r="H109" i="34"/>
  <c r="H111" i="34" s="1"/>
  <c r="D25" i="29" s="1"/>
  <c r="K40" i="35"/>
  <c r="H40" i="35"/>
  <c r="H42" i="35" s="1"/>
  <c r="D27" i="29" s="1"/>
  <c r="J21" i="35"/>
  <c r="E26" i="29" s="1"/>
  <c r="I21" i="35"/>
  <c r="H19" i="35"/>
  <c r="H21" i="35" s="1"/>
  <c r="D26" i="29" s="1"/>
  <c r="K75" i="32"/>
  <c r="H75" i="32"/>
  <c r="I70" i="35"/>
  <c r="H70" i="35"/>
  <c r="H72" i="35" s="1"/>
  <c r="D29" i="29" s="1"/>
  <c r="D21" i="35"/>
  <c r="D42" i="35"/>
  <c r="E42" i="35"/>
  <c r="D72" i="35"/>
  <c r="E72" i="35"/>
  <c r="D111" i="34"/>
  <c r="D73" i="34"/>
  <c r="D23" i="33"/>
  <c r="I24" i="32"/>
  <c r="D24" i="32"/>
  <c r="E24" i="32"/>
  <c r="E77" i="32"/>
  <c r="D77" i="32"/>
  <c r="I72" i="35" l="1"/>
  <c r="J72" i="35"/>
  <c r="E29" i="29" s="1"/>
  <c r="H77" i="32"/>
  <c r="D17" i="29" s="1"/>
  <c r="K71" i="34"/>
  <c r="K73" i="34" s="1"/>
  <c r="J111" i="34"/>
  <c r="E25" i="29" s="1"/>
  <c r="J42" i="35"/>
  <c r="E27" i="29" s="1"/>
  <c r="K42" i="35"/>
  <c r="I42" i="35"/>
  <c r="K70" i="35"/>
  <c r="K72" i="35" s="1"/>
  <c r="K19" i="35"/>
  <c r="K21" i="35" s="1"/>
  <c r="K109" i="34"/>
  <c r="K111" i="34" s="1"/>
  <c r="I23" i="34"/>
  <c r="I73" i="34"/>
  <c r="I111" i="34"/>
  <c r="I23" i="33"/>
  <c r="I77" i="32"/>
  <c r="K77" i="32"/>
  <c r="D23" i="34"/>
  <c r="K21" i="34"/>
  <c r="K23" i="34" s="1"/>
  <c r="K21" i="33"/>
  <c r="K23" i="33" s="1"/>
  <c r="H24" i="32"/>
  <c r="D14" i="29" s="1"/>
  <c r="K24" i="32"/>
  <c r="J73" i="34" l="1"/>
  <c r="E24" i="29" s="1"/>
  <c r="J77" i="32"/>
  <c r="E17" i="29" s="1"/>
  <c r="J24" i="32"/>
  <c r="E14" i="29" s="1"/>
  <c r="E22" i="29" l="1"/>
  <c r="D14" i="8"/>
  <c r="D6" i="8"/>
  <c r="D39" i="7"/>
  <c r="E10" i="29" l="1"/>
  <c r="F10" i="29" s="1"/>
  <c r="F11" i="29"/>
  <c r="D32" i="6"/>
  <c r="D27" i="6"/>
  <c r="F29" i="29" l="1"/>
  <c r="F20" i="29"/>
  <c r="D67" i="12" l="1"/>
  <c r="C62" i="38" l="1"/>
  <c r="C51" i="38"/>
  <c r="C43" i="38"/>
  <c r="C53" i="38" s="1"/>
  <c r="C28" i="38"/>
  <c r="C22" i="38"/>
  <c r="C12" i="38"/>
  <c r="E21" i="35"/>
  <c r="E111" i="34"/>
  <c r="E73" i="34"/>
  <c r="E23" i="33"/>
  <c r="G24" i="32"/>
  <c r="F24" i="32"/>
  <c r="C30" i="38" l="1"/>
  <c r="F27" i="29"/>
  <c r="F26" i="29"/>
  <c r="D32" i="29"/>
  <c r="E32" i="29"/>
  <c r="F25" i="29"/>
  <c r="F24" i="29"/>
  <c r="F18" i="29"/>
  <c r="D22" i="29"/>
  <c r="F17" i="29"/>
  <c r="F14" i="29"/>
  <c r="F13" i="29"/>
  <c r="D15" i="13"/>
  <c r="D39" i="14"/>
  <c r="C64" i="38" l="1"/>
  <c r="D34" i="29"/>
  <c r="E34" i="29"/>
  <c r="F32" i="29"/>
  <c r="F22" i="29"/>
  <c r="E21" i="3" l="1"/>
  <c r="D23" i="8"/>
  <c r="E44" i="1" s="1"/>
  <c r="F34" i="29"/>
  <c r="E13" i="1"/>
  <c r="B37" i="1"/>
  <c r="E46" i="1" l="1"/>
  <c r="E16" i="3"/>
  <c r="E23" i="1"/>
  <c r="D7" i="7"/>
  <c r="E21" i="1" s="1"/>
  <c r="E19" i="3"/>
  <c r="E18" i="3"/>
  <c r="B3" i="14"/>
  <c r="B1" i="14"/>
  <c r="E12" i="3"/>
  <c r="D9" i="13"/>
  <c r="E11" i="3" s="1"/>
  <c r="B3" i="13"/>
  <c r="B1" i="13"/>
  <c r="E10" i="3"/>
  <c r="E9" i="3"/>
  <c r="E8" i="3"/>
  <c r="E7" i="3"/>
  <c r="E6" i="3"/>
  <c r="B3" i="12"/>
  <c r="B1" i="12"/>
  <c r="D26" i="10"/>
  <c r="E56" i="1" s="1"/>
  <c r="B3" i="11"/>
  <c r="B1" i="11"/>
  <c r="D8" i="10"/>
  <c r="E54" i="1" s="1"/>
  <c r="E55" i="1"/>
  <c r="B3" i="10"/>
  <c r="B1" i="10"/>
  <c r="D28" i="9"/>
  <c r="E53" i="1" s="1"/>
  <c r="D23" i="9"/>
  <c r="E50" i="1" s="1"/>
  <c r="B3" i="9"/>
  <c r="B1" i="9"/>
  <c r="B3" i="8"/>
  <c r="B1" i="8"/>
  <c r="B3" i="7"/>
  <c r="B1" i="7"/>
  <c r="E20" i="1"/>
  <c r="E19" i="1"/>
  <c r="D23" i="6"/>
  <c r="E16" i="1" s="1"/>
  <c r="D15" i="6"/>
  <c r="E15" i="1" s="1"/>
  <c r="D21" i="5"/>
  <c r="E9" i="1" s="1"/>
  <c r="D15" i="5"/>
  <c r="E8" i="1" s="1"/>
  <c r="B3" i="6"/>
  <c r="B1" i="6"/>
  <c r="B1" i="5"/>
  <c r="B1" i="3"/>
  <c r="B38" i="1"/>
  <c r="E22" i="3" l="1"/>
  <c r="D37" i="7"/>
  <c r="E17" i="1"/>
  <c r="E13" i="3"/>
  <c r="E57" i="1"/>
  <c r="E51" i="1"/>
  <c r="E43" i="1" l="1"/>
  <c r="E45" i="1" s="1"/>
  <c r="E47" i="1" s="1"/>
  <c r="E58" i="1" s="1"/>
  <c r="E24" i="3"/>
  <c r="E29" i="3" s="1"/>
  <c r="D11" i="5" l="1"/>
  <c r="D7" i="5" s="1"/>
  <c r="E7" i="1" l="1"/>
  <c r="E10" i="1" s="1"/>
  <c r="E22" i="1"/>
  <c r="E24" i="1" s="1"/>
  <c r="E25" i="1" l="1"/>
</calcChain>
</file>

<file path=xl/sharedStrings.xml><?xml version="1.0" encoding="utf-8"?>
<sst xmlns="http://schemas.openxmlformats.org/spreadsheetml/2006/main" count="1027" uniqueCount="612">
  <si>
    <t>Current Year</t>
  </si>
  <si>
    <t>Previous Year</t>
  </si>
  <si>
    <t>RESERVE &amp; SURPLUS</t>
  </si>
  <si>
    <t>Municipal (General) Fund</t>
  </si>
  <si>
    <t>Earmarked Funds</t>
  </si>
  <si>
    <t>Total Reserve &amp; Surplus (A)</t>
  </si>
  <si>
    <t xml:space="preserve">GRANT / CONTRIBUTION FOR SPECIFIC </t>
  </si>
  <si>
    <t>Secured Loans</t>
  </si>
  <si>
    <t>Unsecured Loans</t>
  </si>
  <si>
    <t>Sundry Deposits</t>
  </si>
  <si>
    <t>Sundry Creditors</t>
  </si>
  <si>
    <t>Statutory Liabilities</t>
  </si>
  <si>
    <t>Other Liabilities</t>
  </si>
  <si>
    <t>Provisions</t>
  </si>
  <si>
    <t>Total Current Liabilities and Provisions (D)</t>
  </si>
  <si>
    <t>TOTAL LIABILITIES (A+B+C+D)</t>
  </si>
  <si>
    <t>RESERVE &amp; SURPLUS :-</t>
  </si>
  <si>
    <t>LOANS :-</t>
  </si>
  <si>
    <t>CURRENT LIABILITIES &amp; PROVISIONS :-</t>
  </si>
  <si>
    <t>PURPOSE (B) :-</t>
  </si>
  <si>
    <t>LIABILITIES</t>
  </si>
  <si>
    <t>Notes to Accounts and Accounting Policies</t>
  </si>
  <si>
    <t>SCHEDULE</t>
  </si>
  <si>
    <t>ASSETS</t>
  </si>
  <si>
    <t>Gross Block</t>
  </si>
  <si>
    <t>Depreciation Fund</t>
  </si>
  <si>
    <t>Net Block</t>
  </si>
  <si>
    <t>Capital Work In Process</t>
  </si>
  <si>
    <t>Total Fixed Assets (A)</t>
  </si>
  <si>
    <t>General Fund Investments</t>
  </si>
  <si>
    <t>Specific Fund Investments</t>
  </si>
  <si>
    <t>Total Investments (B)</t>
  </si>
  <si>
    <t>Inventories</t>
  </si>
  <si>
    <t>Sundry Debtors / Receivables</t>
  </si>
  <si>
    <t>Cash &amp; Bank Balances</t>
  </si>
  <si>
    <t>Loans, Advances &amp; Deposits</t>
  </si>
  <si>
    <t>TOTAL ASSETS (A+B+C)</t>
  </si>
  <si>
    <t>FIXED ASSETS :-</t>
  </si>
  <si>
    <t>INVESTMENTS :-</t>
  </si>
  <si>
    <t>CURRENT ASSETS, LOAN &amp; ADVANCES :-</t>
  </si>
  <si>
    <t>PARTICULARS</t>
  </si>
  <si>
    <t>Income From Taxes</t>
  </si>
  <si>
    <t>Assigned Compensations</t>
  </si>
  <si>
    <t>Rental Income From Municipal Properties</t>
  </si>
  <si>
    <t>Fees and User Charges</t>
  </si>
  <si>
    <t>Revenue Grants, Contributions and Subsidies</t>
  </si>
  <si>
    <t>Income From Corporation Assets and Investment</t>
  </si>
  <si>
    <t>Miscellaneous Income</t>
  </si>
  <si>
    <t>Total Income</t>
  </si>
  <si>
    <t>INCOME :-</t>
  </si>
  <si>
    <t>EXPENDITURE :-</t>
  </si>
  <si>
    <t>Establishment Expenses</t>
  </si>
  <si>
    <t>General Administrative Expenses</t>
  </si>
  <si>
    <t>Decrease In Stores / (Increase In Stock)</t>
  </si>
  <si>
    <t>Public Works</t>
  </si>
  <si>
    <t>Miscellaneous Expenses</t>
  </si>
  <si>
    <t>Interest &amp; Financial Exp</t>
  </si>
  <si>
    <t>Depreciation During The Year</t>
  </si>
  <si>
    <t>Total Expenditure</t>
  </si>
  <si>
    <t>Surplus / Deficit before adjustment of prior period items and Dep.</t>
  </si>
  <si>
    <t>Less : Prior Period Items</t>
  </si>
  <si>
    <t>Less : Prior Period Adjustment of Depreciation</t>
  </si>
  <si>
    <t>NET SURPLUS / DEFICIT</t>
  </si>
  <si>
    <t>SCHEDULE - 1</t>
  </si>
  <si>
    <t>Opening Balance</t>
  </si>
  <si>
    <t>Add :- Addition during the year</t>
  </si>
  <si>
    <t>Less :- Deduction during the year</t>
  </si>
  <si>
    <t>Add : Excess Of Income Over Expenditure</t>
  </si>
  <si>
    <t>Gratuity Fund</t>
  </si>
  <si>
    <t>SCHEDULE - 2</t>
  </si>
  <si>
    <t>SCHEDULE - 3</t>
  </si>
  <si>
    <t>Add :- Addition During the Year</t>
  </si>
  <si>
    <t>Less :- Withdrawal during the Year</t>
  </si>
  <si>
    <t>SCHEDULE - 4</t>
  </si>
  <si>
    <t>GRANT/ CONTRIBUTION FOR SPECIFIC PURPOSE</t>
  </si>
  <si>
    <t>Special Grant for Natural Hazards</t>
  </si>
  <si>
    <t>MUNICIPAL (GENERAL) FUND :-</t>
  </si>
  <si>
    <t>EARMARKED FUND :-</t>
  </si>
  <si>
    <t>SCHEDULE 5</t>
  </si>
  <si>
    <t>SECURED LOANS :-</t>
  </si>
  <si>
    <t>State Government (From ADB through RUIDP)</t>
  </si>
  <si>
    <t>Loan From RUIDFCO</t>
  </si>
  <si>
    <t>Loan From HUDCO (Secured by Govt. Guarantee)</t>
  </si>
  <si>
    <t>Loan From RUIFDCO For JCTSL (Interest Free Loan)</t>
  </si>
  <si>
    <t>SCHEDULE-6</t>
  </si>
  <si>
    <t>SUNDRY DEPOSITS :-</t>
  </si>
  <si>
    <t>SCHEDULE-8</t>
  </si>
  <si>
    <t>SUNDARY CREDITORS :-</t>
  </si>
  <si>
    <t>Creditors For Supplies</t>
  </si>
  <si>
    <t>Other Creditors</t>
  </si>
  <si>
    <t>SCHEDULE-7</t>
  </si>
  <si>
    <t>UNSECURED LOAN :-</t>
  </si>
  <si>
    <t>Bank Of Rajasthan (Long Term Loan)</t>
  </si>
  <si>
    <t>SCHEDULE-9</t>
  </si>
  <si>
    <t>STATUTORY LIABILITIES :-</t>
  </si>
  <si>
    <t>Income Tax (TDS) Payable</t>
  </si>
  <si>
    <t>SCHEDULE-10</t>
  </si>
  <si>
    <t>OTHER LIABILITIES :-</t>
  </si>
  <si>
    <t>Payable to other Department Agency Recoveries</t>
  </si>
  <si>
    <t>Royalty Payable</t>
  </si>
  <si>
    <t>SCHEDULE-11</t>
  </si>
  <si>
    <t>PROVISIONS :-</t>
  </si>
  <si>
    <t>Audit Fees Payable</t>
  </si>
  <si>
    <t>Electricity Expenses Payable</t>
  </si>
  <si>
    <t>Interest Payable</t>
  </si>
  <si>
    <t>Telephone Payable</t>
  </si>
  <si>
    <t>Water Payable</t>
  </si>
  <si>
    <t>SCHEDULE-12</t>
  </si>
  <si>
    <t>GROSS BLOCK</t>
  </si>
  <si>
    <t>IMMOVABLE ASSETS</t>
  </si>
  <si>
    <t>Land</t>
  </si>
  <si>
    <t>Computers</t>
  </si>
  <si>
    <t>Residential Building</t>
  </si>
  <si>
    <t>Infrastructure Assets</t>
  </si>
  <si>
    <t>Roads &amp; Bridge</t>
  </si>
  <si>
    <t>Sewerage &amp; Drainage</t>
  </si>
  <si>
    <t>Others</t>
  </si>
  <si>
    <t>Movable Assets</t>
  </si>
  <si>
    <t>Plant &amp; Machinery</t>
  </si>
  <si>
    <t>Vehicles</t>
  </si>
  <si>
    <t>Furniture &amp; Fixture</t>
  </si>
  <si>
    <t>Office Equipments</t>
  </si>
  <si>
    <t>Live Stock</t>
  </si>
  <si>
    <t>SCHEDULE-13</t>
  </si>
  <si>
    <t>DEPRECIATION FUND :-</t>
  </si>
  <si>
    <t>Add :- Depreciation Provided during the year</t>
  </si>
  <si>
    <t>SCHEDULE-14</t>
  </si>
  <si>
    <t>CAPITAL WORK IN PROGRESS:-</t>
  </si>
  <si>
    <t>Carcass Plant</t>
  </si>
  <si>
    <t>Development of 12th Finance Commission</t>
  </si>
  <si>
    <t>Development of 13th Finance Commission</t>
  </si>
  <si>
    <t>Flush Toilet</t>
  </si>
  <si>
    <t>Gardens</t>
  </si>
  <si>
    <t>Heritage Conservation</t>
  </si>
  <si>
    <t>Heritage Walk</t>
  </si>
  <si>
    <t>Public Toilet</t>
  </si>
  <si>
    <t>Resettlement JNNURM</t>
  </si>
  <si>
    <t>Roads</t>
  </si>
  <si>
    <t>SCHEDULE-15</t>
  </si>
  <si>
    <t>P.D. Account With Interest</t>
  </si>
  <si>
    <t>RUDF Equity Contribution</t>
  </si>
  <si>
    <t>GENERAL FUND INVESTMENT :-</t>
  </si>
  <si>
    <t>SCHEDULE-16</t>
  </si>
  <si>
    <t>SPECIFIC FUND INVESTMENT :-</t>
  </si>
  <si>
    <t>Employees GPF Accounts</t>
  </si>
  <si>
    <t>Gratuity P.D A/c</t>
  </si>
  <si>
    <t>SCHEDULE-17</t>
  </si>
  <si>
    <t>INVENTORIES :-</t>
  </si>
  <si>
    <t>Stores Central</t>
  </si>
  <si>
    <t>Electricals</t>
  </si>
  <si>
    <t>SCHEDULE-18</t>
  </si>
  <si>
    <t>SUNDRY DEBTORS / RECEIVABLES</t>
  </si>
  <si>
    <t>House Tax</t>
  </si>
  <si>
    <t>Rent Receivables</t>
  </si>
  <si>
    <t>Lease</t>
  </si>
  <si>
    <t>SCHEDULE-19</t>
  </si>
  <si>
    <t>Cash In Hand</t>
  </si>
  <si>
    <t>Head Office</t>
  </si>
  <si>
    <t>Deposits Control A/c</t>
  </si>
  <si>
    <t>Balances in Saving &amp; Current A/c</t>
  </si>
  <si>
    <t>Nationalized Banks</t>
  </si>
  <si>
    <t>CASH &amp; BANK BALANCES :-</t>
  </si>
  <si>
    <t>SCHEDULE-20</t>
  </si>
  <si>
    <t>Loans to Staff</t>
  </si>
  <si>
    <t>Building Loan</t>
  </si>
  <si>
    <t>Grain Loan</t>
  </si>
  <si>
    <t>Vehicle Loan</t>
  </si>
  <si>
    <t>Advance to Staff</t>
  </si>
  <si>
    <t>Advance to Contractors and Suppliers</t>
  </si>
  <si>
    <t>LOANS, ADVANCES &amp; DEPOSITS:-</t>
  </si>
  <si>
    <t>Advance to Others (State Insurance &amp; PF)</t>
  </si>
  <si>
    <t>SCHEDULE-21</t>
  </si>
  <si>
    <t>INCOME FROM TAXES</t>
  </si>
  <si>
    <t>Urban Development tax</t>
  </si>
  <si>
    <t>SCHEDULE-22</t>
  </si>
  <si>
    <t>ASSIGNED COMPENSATION</t>
  </si>
  <si>
    <t>Octroi Compensations</t>
  </si>
  <si>
    <t>Entertainment Tax Compensation</t>
  </si>
  <si>
    <t>SCHEDULE-23</t>
  </si>
  <si>
    <t>Income From Rent and tah. Bazari</t>
  </si>
  <si>
    <t>RENTAL INCOME FROM MUNICIPLE PROPERTIES :-</t>
  </si>
  <si>
    <t>SCHEDULE-24</t>
  </si>
  <si>
    <t>FEES AND USER CHARGES</t>
  </si>
  <si>
    <t>Copy Fees</t>
  </si>
  <si>
    <t>License Fees Construction and Development Work</t>
  </si>
  <si>
    <t>SCHEDULE-25</t>
  </si>
  <si>
    <t>REVENUE GRANT, CONTRIBUTION, SUBSIDIES</t>
  </si>
  <si>
    <t>SCHEDULE-26</t>
  </si>
  <si>
    <t>Sale Of Manure</t>
  </si>
  <si>
    <t>SCHEDULE-27</t>
  </si>
  <si>
    <t>INCOME FROM CORP. ASSET/INVESTMENT :-</t>
  </si>
  <si>
    <t>MISCELLANEOUS INCOME :-</t>
  </si>
  <si>
    <t>SCHEDULE-28</t>
  </si>
  <si>
    <t>ESTABLISHMENT EXP. :-</t>
  </si>
  <si>
    <t>SCHEDULE-29</t>
  </si>
  <si>
    <t>GENERAL ADMINISTRATION EXP :-</t>
  </si>
  <si>
    <t>Advertisement Exp</t>
  </si>
  <si>
    <t>Audit Fees</t>
  </si>
  <si>
    <t>Books and Newspaper</t>
  </si>
  <si>
    <t>SCHEDULE-30</t>
  </si>
  <si>
    <t>SCHEDULE-31</t>
  </si>
  <si>
    <t>EMD</t>
  </si>
  <si>
    <t>SFC</t>
  </si>
  <si>
    <t>MLA Grant For Development</t>
  </si>
  <si>
    <t>MP Grant For Development</t>
  </si>
  <si>
    <t>Rain Basera Food Grant</t>
  </si>
  <si>
    <t>Nirbandh Anudan</t>
  </si>
  <si>
    <t>Sales Tax</t>
  </si>
  <si>
    <t>Public Lighting</t>
  </si>
  <si>
    <t>Water Supply System</t>
  </si>
  <si>
    <t>Pension Fund</t>
  </si>
  <si>
    <t>SJSRY</t>
  </si>
  <si>
    <t>TFC</t>
  </si>
  <si>
    <t>Manual SKY Grant</t>
  </si>
  <si>
    <t>IHSDP Fund</t>
  </si>
  <si>
    <t>BPL Avash Yojana</t>
  </si>
  <si>
    <t>Certificate Fees</t>
  </si>
  <si>
    <t>Marriage Certificate</t>
  </si>
  <si>
    <t>Permission for Construction of Building</t>
  </si>
  <si>
    <t>License Fees</t>
  </si>
  <si>
    <t>Connection Charges NOC</t>
  </si>
  <si>
    <t>Mutation Fees</t>
  </si>
  <si>
    <t>Land Conversion</t>
  </si>
  <si>
    <t>Land Convert Charge</t>
  </si>
  <si>
    <t>Other Conversion Fees</t>
  </si>
  <si>
    <t>Other Interest Received</t>
  </si>
  <si>
    <t xml:space="preserve">Other Income </t>
  </si>
  <si>
    <t>Lumpsum Lease</t>
  </si>
  <si>
    <t>Sales &amp; Hire Charges</t>
  </si>
  <si>
    <t>Postage Exp</t>
  </si>
  <si>
    <t>Telephone &amp; Mobile Exp</t>
  </si>
  <si>
    <t>Legal Fees</t>
  </si>
  <si>
    <t>Electricity Exp</t>
  </si>
  <si>
    <t>Printing &amp; Stationery</t>
  </si>
  <si>
    <t>Traveling &amp; Vehicle exp</t>
  </si>
  <si>
    <t>Program Exp</t>
  </si>
  <si>
    <t xml:space="preserve">Sewerage Clearance Water Charges </t>
  </si>
  <si>
    <t>Community Center  Building</t>
  </si>
  <si>
    <t>Capital Contribution</t>
  </si>
  <si>
    <t>wc - Deduction</t>
  </si>
  <si>
    <t>(Amount in Rs.)</t>
  </si>
  <si>
    <t>Total Loans [C]</t>
  </si>
  <si>
    <t>Total Current Assets, Loans &amp; Advances [C]</t>
  </si>
  <si>
    <t>SCHEDULE FORMING PART OF BALANCE SHEET</t>
  </si>
  <si>
    <t>SCHEDULE FORMING PART OF INCOME &amp; EXPENDITURE</t>
  </si>
  <si>
    <t>PUBLIC WORKS :-</t>
  </si>
  <si>
    <t>MISCELLENOUS EXPENSES :-</t>
  </si>
  <si>
    <t>Chartered Accountants</t>
  </si>
  <si>
    <t>(Chief Executive Officer)</t>
  </si>
  <si>
    <t>(Partner)</t>
  </si>
  <si>
    <t>Rent From Shops</t>
  </si>
  <si>
    <t>Machinery Rent</t>
  </si>
  <si>
    <t>Patrawali</t>
  </si>
  <si>
    <t>Ration Card</t>
  </si>
  <si>
    <t>Sales NOC fee</t>
  </si>
  <si>
    <t>Vacuume Amptier Hire Charges</t>
  </si>
  <si>
    <t>Income from Fair</t>
  </si>
  <si>
    <t>Other Fee</t>
  </si>
  <si>
    <t>Akikaran Fee</t>
  </si>
  <si>
    <t>Advertisement Fee</t>
  </si>
  <si>
    <t>Sale of Land</t>
  </si>
  <si>
    <t>Tender Form Fee</t>
  </si>
  <si>
    <t>Vit Ayoga Income</t>
  </si>
  <si>
    <t>ALP lagat Sochlay</t>
  </si>
  <si>
    <t>Audit Objection</t>
  </si>
  <si>
    <t>13 Fin. Basic Grant</t>
  </si>
  <si>
    <t>13 Fin. Performance Grant</t>
  </si>
  <si>
    <t>State Fin. Commission</t>
  </si>
  <si>
    <t>L</t>
  </si>
  <si>
    <t>Karshi Bhumi Rupantran 40%</t>
  </si>
  <si>
    <t>For J.T. SHAH &amp; CO.</t>
  </si>
  <si>
    <t>Jignesh J. Shah</t>
  </si>
  <si>
    <t>For  J.T. SHAH &amp; CO.</t>
  </si>
  <si>
    <t>Secured Loan From BOB</t>
  </si>
  <si>
    <t>Other Provision</t>
  </si>
  <si>
    <t>SUMMARY OF FIXED ASSETS AS ON 31.03.2014</t>
  </si>
  <si>
    <t>(Amount In Rs.)</t>
  </si>
  <si>
    <t>Immovable Assets</t>
  </si>
  <si>
    <t xml:space="preserve">Accumulated </t>
  </si>
  <si>
    <t>Dereciation</t>
  </si>
  <si>
    <t xml:space="preserve">Land </t>
  </si>
  <si>
    <t>A</t>
  </si>
  <si>
    <t>-</t>
  </si>
  <si>
    <t>Office Building</t>
  </si>
  <si>
    <t>B</t>
  </si>
  <si>
    <t>C</t>
  </si>
  <si>
    <t>Auditorium/Museum/Community Hall</t>
  </si>
  <si>
    <t>D</t>
  </si>
  <si>
    <t>Shops given on Rent</t>
  </si>
  <si>
    <t>E</t>
  </si>
  <si>
    <t xml:space="preserve">Markets </t>
  </si>
  <si>
    <t>F</t>
  </si>
  <si>
    <t>Parks &amp; Gardens</t>
  </si>
  <si>
    <t>G</t>
  </si>
  <si>
    <t>Social Assets (Including Drains)</t>
  </si>
  <si>
    <t>H</t>
  </si>
  <si>
    <t>Road &amp; Bridges</t>
  </si>
  <si>
    <t>I</t>
  </si>
  <si>
    <t>Water ways</t>
  </si>
  <si>
    <t>J</t>
  </si>
  <si>
    <t>Lakes &amp; Ponds</t>
  </si>
  <si>
    <t>TOTAL</t>
  </si>
  <si>
    <t>K</t>
  </si>
  <si>
    <t>Furniture &amp; Fixtures</t>
  </si>
  <si>
    <t>M</t>
  </si>
  <si>
    <t>N</t>
  </si>
  <si>
    <t>Air Conditioners</t>
  </si>
  <si>
    <t>Computer &amp; Peripherals</t>
  </si>
  <si>
    <t>O</t>
  </si>
  <si>
    <t>Other Moveable Assets (If any)</t>
  </si>
  <si>
    <t>Rate of Depreciation</t>
  </si>
  <si>
    <t>S. No.</t>
  </si>
  <si>
    <t>Specify if lease</t>
  </si>
  <si>
    <t>Location</t>
  </si>
  <si>
    <t>Survey No. of the</t>
  </si>
  <si>
    <t xml:space="preserve">Date of </t>
  </si>
  <si>
    <t>Total Cost (Rs.)</t>
  </si>
  <si>
    <t>Accumulated</t>
  </si>
  <si>
    <t>WDV of the</t>
  </si>
  <si>
    <t>hold / free hold</t>
  </si>
  <si>
    <t>land</t>
  </si>
  <si>
    <t>Acquisition</t>
  </si>
  <si>
    <t>Depreciation till</t>
  </si>
  <si>
    <t>building after</t>
  </si>
  <si>
    <t>considering the</t>
  </si>
  <si>
    <t>provision for</t>
  </si>
  <si>
    <t>depreciation</t>
  </si>
  <si>
    <t>Freehold Land</t>
  </si>
  <si>
    <t>Properties</t>
  </si>
  <si>
    <t>Description of the</t>
  </si>
  <si>
    <t>Total Cost</t>
  </si>
  <si>
    <t>building</t>
  </si>
  <si>
    <t>OFFICE BUILDING</t>
  </si>
  <si>
    <t>VALUATION SHEET OF RESIDENTIAL BUILDING AS ON 31.03.14</t>
  </si>
  <si>
    <t>RESIDENTIAL BUILDING</t>
  </si>
  <si>
    <t>Residential building</t>
  </si>
  <si>
    <t>SLUM HUTS</t>
  </si>
  <si>
    <t>Slum Huts</t>
  </si>
  <si>
    <t>Community Building</t>
  </si>
  <si>
    <t>Shop 1</t>
  </si>
  <si>
    <t>Shop 2</t>
  </si>
  <si>
    <t>building / asset</t>
  </si>
  <si>
    <t>Miscelleneous Locations</t>
  </si>
  <si>
    <t xml:space="preserve">                                                               </t>
  </si>
  <si>
    <t xml:space="preserve">Particulars of the </t>
  </si>
  <si>
    <t xml:space="preserve">Name of the </t>
  </si>
  <si>
    <t>Equipment</t>
  </si>
  <si>
    <t>Road / Location</t>
  </si>
  <si>
    <t xml:space="preserve">Description of </t>
  </si>
  <si>
    <t>Location of the Road /</t>
  </si>
  <si>
    <t>Bridge</t>
  </si>
  <si>
    <t>specifying</t>
  </si>
  <si>
    <t>the make</t>
  </si>
  <si>
    <t>Registration Number</t>
  </si>
  <si>
    <t>the Vehicle along</t>
  </si>
  <si>
    <t>with its type</t>
  </si>
  <si>
    <t>Location /</t>
  </si>
  <si>
    <t>the Asset</t>
  </si>
  <si>
    <t>Department</t>
  </si>
  <si>
    <t>Office Premises</t>
  </si>
  <si>
    <t>Computer</t>
  </si>
  <si>
    <t xml:space="preserve">Accounts Department </t>
  </si>
  <si>
    <t>MLA Fund</t>
  </si>
  <si>
    <t>Annexure: 1</t>
  </si>
  <si>
    <t>Balances In FDR A/c</t>
  </si>
  <si>
    <t>BALANCE SHEET AS ON 31.03.2014</t>
  </si>
  <si>
    <t>INCOME &amp; EXPENDITURE FOR THE YEAR ENDING 31.03.2014</t>
  </si>
  <si>
    <t>As On 31.03.2014</t>
  </si>
  <si>
    <t>General Provident Fund</t>
  </si>
  <si>
    <t>Annexure: 2</t>
  </si>
  <si>
    <t>Sub Total</t>
  </si>
  <si>
    <t>Bank of Baroda</t>
  </si>
  <si>
    <t>Staff Liabilities</t>
  </si>
  <si>
    <t>Valuation Sheet (Open Land) as on 31.03.2014</t>
  </si>
  <si>
    <t>31.03.2014</t>
  </si>
  <si>
    <t>VALUATION SHEET OF OFFICE BUILDING AS ON 31.03.14</t>
  </si>
  <si>
    <t>VALUATION SHEET OF COMMUNITY HALL AS ON 31.03.14</t>
  </si>
  <si>
    <t>VALUATION SHEET OF SHOPS AS ON 31.03.14</t>
  </si>
  <si>
    <t>VALUATION SHEET OF SOCIAL ASSETS AS ON 31.03.14</t>
  </si>
  <si>
    <t>VALUATION SHEET OF ROAD &amp; BRIDGES AS ON 31.03.14</t>
  </si>
  <si>
    <t>Annexure: 9 J</t>
  </si>
  <si>
    <t>VALUATION SHEET OF PUBLIC LIGHTING AS ON 31.03.2014</t>
  </si>
  <si>
    <t>Annexure: 9 K</t>
  </si>
  <si>
    <t>VALUATION SHEET OF PLANT &amp; MACHINERY AS ON 31.03.14</t>
  </si>
  <si>
    <t>VALUATION SHEET OF FURNITURES AS ON 31.03.14</t>
  </si>
  <si>
    <t>VALUATION SHEET OF OFFICE EQUIPMENTS AS ON 31.03.14</t>
  </si>
  <si>
    <t>VALUATION SHEET OF COMPUTER &amp; DREIPHERALS AS ON 31.03.14</t>
  </si>
  <si>
    <t>Workshop Spares</t>
  </si>
  <si>
    <t>Scrap</t>
  </si>
  <si>
    <t>DETAILS OF CASH IN HAND as on 31.03.2014</t>
  </si>
  <si>
    <t>Name of the Department Where the cash is lying</t>
  </si>
  <si>
    <t xml:space="preserve">Balance as per </t>
  </si>
  <si>
    <t xml:space="preserve">Cash in Hand As per </t>
  </si>
  <si>
    <t>General Cash Book</t>
  </si>
  <si>
    <t>physical verification as on</t>
  </si>
  <si>
    <t>cut off date</t>
  </si>
  <si>
    <t>Cash in Hand</t>
  </si>
  <si>
    <t>TOTAL Cash In Hand</t>
  </si>
  <si>
    <t>DETAILS OF BANK BALANCES IN SAVING &amp; CURRENT ACCOUNT</t>
  </si>
  <si>
    <t>Name of Bank and Branch</t>
  </si>
  <si>
    <t>Account No.</t>
  </si>
  <si>
    <t>NATIONALIZED BANKS</t>
  </si>
  <si>
    <t xml:space="preserve">BANK OF BARODA A/C </t>
  </si>
  <si>
    <t>PUNJAB NATIONAL BANK</t>
  </si>
  <si>
    <t>STATE BANK OF BIKANER &amp; JAIPUR</t>
  </si>
  <si>
    <t>CO-OPERATIVE BANKS</t>
  </si>
  <si>
    <t>BRG BANK</t>
  </si>
  <si>
    <t>CCB BANK</t>
  </si>
  <si>
    <t>TOTAL Balance in Saving / Current Accounts</t>
  </si>
  <si>
    <t>DETAILS OF BALANCES IN FIXED DEPOSITS (FDR'S)</t>
  </si>
  <si>
    <t>Name of Bank</t>
  </si>
  <si>
    <t>Balance</t>
  </si>
  <si>
    <t>FDR No.</t>
  </si>
  <si>
    <t>622609 A/c 402</t>
  </si>
  <si>
    <t>622655 A/c 494</t>
  </si>
  <si>
    <t>622683 A/c 539</t>
  </si>
  <si>
    <t>384-708</t>
  </si>
  <si>
    <t>384-745</t>
  </si>
  <si>
    <t>BRG</t>
  </si>
  <si>
    <t>1867 Dt.26/06/2014</t>
  </si>
  <si>
    <t>400182878 A/c 1775</t>
  </si>
  <si>
    <t>COP Bank</t>
  </si>
  <si>
    <t>TOTAL BALANCE IN FDR ACCOUNTS</t>
  </si>
  <si>
    <t>DETAILS OF BALANCES IN GPF ACCOUNT &amp; GIVERNMENT GRANT</t>
  </si>
  <si>
    <t xml:space="preserve">Name of Bank </t>
  </si>
  <si>
    <t xml:space="preserve">A </t>
  </si>
  <si>
    <t>PD Account (With Interest)</t>
  </si>
  <si>
    <t xml:space="preserve">B </t>
  </si>
  <si>
    <t>PD Account (Without Interest)</t>
  </si>
  <si>
    <t>Balance of General Provident Fund A/c</t>
  </si>
  <si>
    <t>TOTAL BALANCE IN GPF ACCOUNT</t>
  </si>
  <si>
    <t>TOTAL BALANCE IN CASH. BANK, FDR, &amp; GPF A/C</t>
  </si>
  <si>
    <t>NOTES TO THE ACCOUNTS AND ACCOUNTING POLICIES</t>
  </si>
  <si>
    <t>FOR THE YEAR ENDED 31 MARCH, 2014</t>
  </si>
  <si>
    <t>No details of Corpus Funds were available, so the balancing figure of all assets and</t>
  </si>
  <si>
    <t xml:space="preserve"> liabililies ( Excluding Corpus Fund) is taken.</t>
  </si>
  <si>
    <t xml:space="preserve">Depreciation on the assets which have been put to use for less than 180 days during </t>
  </si>
  <si>
    <t>the financial year have been charged with depreciation for the half year, whereas</t>
  </si>
  <si>
    <t xml:space="preserve">those assets which have been put to use for more than 180 days, have been charged </t>
  </si>
  <si>
    <t>with full depreciation.</t>
  </si>
  <si>
    <t xml:space="preserve">Depreciation on Office and Residencial Building (including Schools &amp; Hospitals) has </t>
  </si>
  <si>
    <t xml:space="preserve">not been provided for, as there were no details available in respect to the same </t>
  </si>
  <si>
    <t>regarding the separate cost of each building &amp; date of construction or acquisition.</t>
  </si>
  <si>
    <t xml:space="preserve">The Department is not having Creditors &amp; hence no provision has been made for </t>
  </si>
  <si>
    <t>Creditors/ Expenses.</t>
  </si>
  <si>
    <t>In Respect to the valuation of Fixed assets, Gross Block has been calculated as under</t>
  </si>
  <si>
    <t xml:space="preserve">a. In case of land, no details were available so the estimated value of land </t>
  </si>
  <si>
    <t xml:space="preserve">    given by the department has been taken as Gross Block</t>
  </si>
  <si>
    <t xml:space="preserve">b. In case of office &amp; Residencial Building ( Including Schools &amp; Hospitals), </t>
  </si>
  <si>
    <t xml:space="preserve">    no detailed bifurcation in term of cost was available with the department,</t>
  </si>
  <si>
    <t xml:space="preserve">    hence the have been combined to the single amount and shown in the balance</t>
  </si>
  <si>
    <t xml:space="preserve">    sheet.</t>
  </si>
  <si>
    <t xml:space="preserve">c. For the rest Immovable Fixed assets, their valuation has been taken on the </t>
  </si>
  <si>
    <t xml:space="preserve">    basis of cost of construction, the information which has been provided by </t>
  </si>
  <si>
    <t xml:space="preserve">    the department.</t>
  </si>
  <si>
    <t xml:space="preserve">d. In case of Movable assets, the valuation has been made on the basis of </t>
  </si>
  <si>
    <t xml:space="preserve">    their actual cost, as information provided by the department.</t>
  </si>
  <si>
    <t>Value of consumables has been taken under the hear of Stock-In-Hand as on 31st</t>
  </si>
  <si>
    <t>March,2014 on estimated basis, including value of scrap of Rs. 20,000/-</t>
  </si>
  <si>
    <t xml:space="preserve">The outstanding amount regarding Urban Development Tax under the head Sundry </t>
  </si>
  <si>
    <t xml:space="preserve">Debtors &amp; Receivables has been taken on estimated basis as provided by the </t>
  </si>
  <si>
    <t>department.</t>
  </si>
  <si>
    <t xml:space="preserve">Debtors/Receivables (i.e. shop rent,lease receivables,UDT etc.) as on 31st march </t>
  </si>
  <si>
    <t xml:space="preserve">2014 have been arrived at as per manual ledgers maintained by the MUNCIPAL BOARD. </t>
  </si>
  <si>
    <t xml:space="preserve">However,year wise breakup could not be calculated as complete details were not </t>
  </si>
  <si>
    <t xml:space="preserve">avaiable; also pertaining to the same provision for doubtful recoveries could not be </t>
  </si>
  <si>
    <t>made.</t>
  </si>
  <si>
    <t xml:space="preserve">The Department has not given any loan, advance or deposit to any Staff, Contractors or </t>
  </si>
  <si>
    <t>any other party.</t>
  </si>
  <si>
    <t>There is no any contingent liability as on 31.03.2014</t>
  </si>
  <si>
    <r>
      <rPr>
        <b/>
        <u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 The Balance Sheet has been prepared in line to the information provided by the </t>
    </r>
  </si>
  <si>
    <t xml:space="preserve">market values, cost of acquisition and construction and other relevent rates of assets have </t>
  </si>
  <si>
    <t>been provided by the department.</t>
  </si>
  <si>
    <t>Hadi Contract</t>
  </si>
  <si>
    <t>Maintenance Of Road and Gutter</t>
  </si>
  <si>
    <t>Hand Pump Exp.</t>
  </si>
  <si>
    <t>Central Governemnt - 13 Fin. Commission ( General)</t>
  </si>
  <si>
    <t>Central Governemnt - 13 Fin. Commission ( Performance)</t>
  </si>
  <si>
    <t>Shops</t>
  </si>
  <si>
    <t>Stationery &amp; Consumable</t>
  </si>
  <si>
    <t>Non-Interest Bearing PD A/c</t>
  </si>
  <si>
    <t>Fund for BPL People</t>
  </si>
  <si>
    <t>STATEMENT OF AFFAIRS</t>
  </si>
  <si>
    <t>J.T. SHAH &amp; CO.</t>
  </si>
  <si>
    <t>B-516,Gopal Palace</t>
  </si>
  <si>
    <t>Satellite Road, Ahmedabad- 380015</t>
  </si>
  <si>
    <t>Phone no.:- 079-26769033</t>
  </si>
  <si>
    <t xml:space="preserve">E-mail:- </t>
  </si>
  <si>
    <t>AS ON 31ST MARCH, 2014</t>
  </si>
  <si>
    <t>S.J.S.R.Y. EXP.</t>
  </si>
  <si>
    <t>Addition</t>
  </si>
  <si>
    <t>More Than 180 Days</t>
  </si>
  <si>
    <t>Less Than 180 days</t>
  </si>
  <si>
    <t>Depreciation During the Year</t>
  </si>
  <si>
    <t>Accumulated Depreciation till</t>
  </si>
  <si>
    <t>WDV of the building after considering the provision for depreciation</t>
  </si>
  <si>
    <t>WDV Opening</t>
  </si>
  <si>
    <t>Annexure: 1 A</t>
  </si>
  <si>
    <t>Annexure: 1 B</t>
  </si>
  <si>
    <t>Annexure: 1 C</t>
  </si>
  <si>
    <t>Annexure: 1 D</t>
  </si>
  <si>
    <t>Annexure: 1 E</t>
  </si>
  <si>
    <t>Annexure: 1 H</t>
  </si>
  <si>
    <t>Annexure: 1 I</t>
  </si>
  <si>
    <t>Annexure: 1 L</t>
  </si>
  <si>
    <t>Annexure: 1 M</t>
  </si>
  <si>
    <t>Annexure: 1 N</t>
  </si>
  <si>
    <t>Annexure: 1 O</t>
  </si>
  <si>
    <t>MUNCIPAL BOARD, JAHAZPUR</t>
  </si>
  <si>
    <t xml:space="preserve">Other Compensation </t>
  </si>
  <si>
    <t>Lease Rent</t>
  </si>
  <si>
    <t>Other Rent</t>
  </si>
  <si>
    <t>Regularisation of Kachi Basti</t>
  </si>
  <si>
    <t>Conversion Fees of Agriculture Land</t>
  </si>
  <si>
    <t>Penalty Charges</t>
  </si>
  <si>
    <t>Annual Lease</t>
  </si>
  <si>
    <t>Consumer Charges</t>
  </si>
  <si>
    <t>Road Compensation</t>
  </si>
  <si>
    <t>Receipt form Sale Of Land</t>
  </si>
  <si>
    <t>Vehicle Rent</t>
  </si>
  <si>
    <t>Other Contribution</t>
  </si>
  <si>
    <t>Interest From bank on FDR</t>
  </si>
  <si>
    <t>Interest From bank on SB</t>
  </si>
  <si>
    <t>Salary &amp; Bonus</t>
  </si>
  <si>
    <t>Salary &amp; Allowance (Staff)</t>
  </si>
  <si>
    <t>Wages</t>
  </si>
  <si>
    <t>Bonus</t>
  </si>
  <si>
    <t>Medical Re-imbursement</t>
  </si>
  <si>
    <t>Ward Member Allowance</t>
  </si>
  <si>
    <t>Other Allowance</t>
  </si>
  <si>
    <t>Pension Contribution</t>
  </si>
  <si>
    <t>Water Exp.</t>
  </si>
  <si>
    <t>Security Exp.</t>
  </si>
  <si>
    <t>Other Admin. Exp.</t>
  </si>
  <si>
    <t>Consultancy Charges</t>
  </si>
  <si>
    <t>Exhibition Exp.</t>
  </si>
  <si>
    <t>Electricity Exp.</t>
  </si>
  <si>
    <t>Contract-  Repair &amp; Maintenance (Road &amp; Bridge)</t>
  </si>
  <si>
    <t>Contract-  Repair &amp; Maintenance (Garden)</t>
  </si>
  <si>
    <t>Contract-  Repair &amp; Maintenance (Office Building)</t>
  </si>
  <si>
    <t>Contract-  Repair &amp; Maintenance (Others)</t>
  </si>
  <si>
    <t>Other Operative Exp.</t>
  </si>
  <si>
    <t>Revenue, Grant, Contribution &amp; Subsidy</t>
  </si>
  <si>
    <t>Contingent Exp.</t>
  </si>
  <si>
    <t>Other Exp.</t>
  </si>
  <si>
    <t>Service Tax</t>
  </si>
  <si>
    <t>Lease Installment</t>
  </si>
  <si>
    <t>Registration Fee</t>
  </si>
  <si>
    <t xml:space="preserve">Pannadhay Yojana </t>
  </si>
  <si>
    <t>Uniform Allowance</t>
  </si>
  <si>
    <t>Gratuity</t>
  </si>
  <si>
    <t>Insurance</t>
  </si>
  <si>
    <t>Development Work</t>
  </si>
  <si>
    <t>State Govt Bonds</t>
  </si>
  <si>
    <t>BPL Saree &amp; Camble Yojana</t>
  </si>
  <si>
    <t>VALUATION SHEET OF VEHICLE AS ON 31.03.14</t>
  </si>
  <si>
    <t>VEHICLE</t>
  </si>
  <si>
    <t>Bus Tax</t>
  </si>
  <si>
    <t>C. Hall Rent</t>
  </si>
  <si>
    <t>MLA Grant</t>
  </si>
  <si>
    <t>MP Grant</t>
  </si>
  <si>
    <t>Special Grant</t>
  </si>
  <si>
    <t>Other Anudhan</t>
  </si>
  <si>
    <t>House Rent Allowance</t>
  </si>
  <si>
    <t>Employee Insurance</t>
  </si>
  <si>
    <t>Provident Fund</t>
  </si>
  <si>
    <t>Retirement Benefit</t>
  </si>
  <si>
    <t>Karshi Bhumi Lease 5%</t>
  </si>
  <si>
    <t>Vehicle Tax</t>
  </si>
  <si>
    <t>Bus Stand Rent</t>
  </si>
  <si>
    <t>Contract for Dead Animal</t>
  </si>
  <si>
    <t xml:space="preserve">Salary &amp; Allowance </t>
  </si>
  <si>
    <t>Mayor, President &amp; Corp. Allowance</t>
  </si>
  <si>
    <t>Purchase of Plant &amp; Seeds</t>
  </si>
  <si>
    <t>Contract-  Repair &amp; Maintenance (Lighting)</t>
  </si>
  <si>
    <t>Rain Basera Exp.</t>
  </si>
  <si>
    <t>MP Fund Exp.</t>
  </si>
  <si>
    <t>Bank Loan Deduction</t>
  </si>
  <si>
    <t>Labour Charges Deduction</t>
  </si>
  <si>
    <t>Refund of Material Deduction</t>
  </si>
  <si>
    <t>P.F. Deduction</t>
  </si>
  <si>
    <t>Commercial Tax Exp.</t>
  </si>
  <si>
    <t xml:space="preserve">Income Tax </t>
  </si>
  <si>
    <t xml:space="preserve">Education Cess Exp. </t>
  </si>
  <si>
    <t>Other Deduction</t>
  </si>
  <si>
    <t>Other Work</t>
  </si>
  <si>
    <t>IDSMT Exp.</t>
  </si>
  <si>
    <t>Nirbanda Yojana Exp.</t>
  </si>
  <si>
    <t xml:space="preserve">13th SFC </t>
  </si>
  <si>
    <t>EPF Deduction</t>
  </si>
  <si>
    <t>Flood &amp; Natural Calimities Exp.</t>
  </si>
  <si>
    <t>MUNCIPAL BOARD, SHAHPURA</t>
  </si>
  <si>
    <t>MUNICIPAL BOARD, SHAHPURA</t>
  </si>
  <si>
    <t>For MUNCIPAL BOARD, SHAHPURA</t>
  </si>
  <si>
    <t>SHAHPURA</t>
  </si>
  <si>
    <t>Pubile Road, SHAHPURA</t>
  </si>
  <si>
    <t xml:space="preserve"> MUNCIPAL BOARD, SHAHPURA (herein referred to as the department). All realizable values, </t>
  </si>
  <si>
    <t>Park &amp; Gardens</t>
  </si>
  <si>
    <t>Gratuity Payable</t>
  </si>
  <si>
    <t>Special Grants</t>
  </si>
  <si>
    <t>LIC Deduction</t>
  </si>
  <si>
    <t>Pension contribution</t>
  </si>
  <si>
    <t>13th Central Financial Commission</t>
  </si>
  <si>
    <t>Refund of SD</t>
  </si>
  <si>
    <t>Refund of EMD</t>
  </si>
  <si>
    <t>MLA Fund Exp.</t>
  </si>
  <si>
    <t>UID</t>
  </si>
  <si>
    <t>C.M.A.R.</t>
  </si>
  <si>
    <t>Annexure: 1 G</t>
  </si>
  <si>
    <t>VALUATION SHEET OF PARK &amp; GARDENS AS ON 31.03.14</t>
  </si>
  <si>
    <t>Salary Payable</t>
  </si>
  <si>
    <t>Security 10%/EMD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</si>
</sst>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27.95"/>
      <color indexed="8"/>
      <name val="Arial Black"/>
      <family val="2"/>
    </font>
    <font>
      <b/>
      <sz val="27.95"/>
      <color indexed="8"/>
      <name val="Elephant"/>
      <family val="1"/>
    </font>
    <font>
      <b/>
      <vertAlign val="superscript"/>
      <sz val="16"/>
      <color indexed="8"/>
      <name val="Elephant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164" fontId="21" fillId="0" borderId="0" applyFont="0" applyFill="0" applyBorder="0" applyAlignment="0" applyProtection="0"/>
  </cellStyleXfs>
  <cellXfs count="404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8" fillId="0" borderId="0" xfId="1"/>
    <xf numFmtId="165" fontId="8" fillId="0" borderId="0" xfId="1" applyNumberFormat="1"/>
    <xf numFmtId="0" fontId="8" fillId="0" borderId="7" xfId="1" applyBorder="1" applyAlignment="1">
      <alignment horizontal="center"/>
    </xf>
    <xf numFmtId="0" fontId="8" fillId="0" borderId="0" xfId="1" applyBorder="1" applyAlignment="1"/>
    <xf numFmtId="0" fontId="8" fillId="0" borderId="0" xfId="1" applyBorder="1" applyAlignment="1">
      <alignment wrapText="1"/>
    </xf>
    <xf numFmtId="165" fontId="8" fillId="0" borderId="0" xfId="1" applyNumberFormat="1" applyBorder="1" applyAlignment="1">
      <alignment wrapText="1"/>
    </xf>
    <xf numFmtId="165" fontId="8" fillId="0" borderId="0" xfId="1" applyNumberFormat="1" applyBorder="1"/>
    <xf numFmtId="165" fontId="8" fillId="0" borderId="8" xfId="1" applyNumberFormat="1" applyBorder="1"/>
    <xf numFmtId="0" fontId="9" fillId="0" borderId="0" xfId="1" applyFont="1" applyBorder="1" applyAlignment="1">
      <alignment wrapText="1"/>
    </xf>
    <xf numFmtId="165" fontId="9" fillId="0" borderId="0" xfId="1" applyNumberFormat="1" applyFont="1" applyBorder="1" applyAlignment="1">
      <alignment wrapText="1"/>
    </xf>
    <xf numFmtId="0" fontId="8" fillId="0" borderId="0" xfId="1" applyBorder="1"/>
    <xf numFmtId="0" fontId="8" fillId="0" borderId="7" xfId="1" applyBorder="1"/>
    <xf numFmtId="165" fontId="8" fillId="0" borderId="13" xfId="1" applyNumberFormat="1" applyBorder="1"/>
    <xf numFmtId="165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/>
    <xf numFmtId="0" fontId="8" fillId="0" borderId="3" xfId="1" applyBorder="1"/>
    <xf numFmtId="165" fontId="8" fillId="0" borderId="20" xfId="1" applyNumberFormat="1" applyBorder="1"/>
    <xf numFmtId="165" fontId="9" fillId="0" borderId="20" xfId="1" applyNumberFormat="1" applyFont="1" applyBorder="1" applyAlignment="1"/>
    <xf numFmtId="165" fontId="8" fillId="0" borderId="21" xfId="1" applyNumberFormat="1" applyBorder="1"/>
    <xf numFmtId="0" fontId="7" fillId="0" borderId="9" xfId="1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165" fontId="8" fillId="0" borderId="1" xfId="1" applyNumberFormat="1" applyBorder="1"/>
    <xf numFmtId="165" fontId="7" fillId="0" borderId="3" xfId="1" applyNumberFormat="1" applyFont="1" applyBorder="1"/>
    <xf numFmtId="165" fontId="8" fillId="0" borderId="22" xfId="1" applyNumberForma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right"/>
    </xf>
    <xf numFmtId="165" fontId="7" fillId="0" borderId="22" xfId="1" applyNumberFormat="1" applyFont="1" applyBorder="1" applyAlignment="1">
      <alignment horizontal="right"/>
    </xf>
    <xf numFmtId="0" fontId="9" fillId="0" borderId="1" xfId="1" applyFont="1" applyBorder="1"/>
    <xf numFmtId="165" fontId="9" fillId="0" borderId="23" xfId="1" applyNumberFormat="1" applyFont="1" applyBorder="1"/>
    <xf numFmtId="165" fontId="9" fillId="0" borderId="24" xfId="1" applyNumberFormat="1" applyFont="1" applyBorder="1"/>
    <xf numFmtId="165" fontId="9" fillId="0" borderId="1" xfId="1" applyNumberFormat="1" applyFont="1" applyBorder="1"/>
    <xf numFmtId="165" fontId="9" fillId="0" borderId="22" xfId="1" applyNumberFormat="1" applyFont="1" applyBorder="1"/>
    <xf numFmtId="0" fontId="8" fillId="0" borderId="1" xfId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/>
    <xf numFmtId="165" fontId="9" fillId="0" borderId="26" xfId="1" applyNumberFormat="1" applyFont="1" applyBorder="1"/>
    <xf numFmtId="0" fontId="9" fillId="0" borderId="0" xfId="1" applyFont="1"/>
    <xf numFmtId="0" fontId="8" fillId="0" borderId="8" xfId="1" applyBorder="1"/>
    <xf numFmtId="0" fontId="9" fillId="0" borderId="0" xfId="1" applyFont="1" applyBorder="1"/>
    <xf numFmtId="0" fontId="9" fillId="0" borderId="8" xfId="1" applyFont="1" applyBorder="1"/>
    <xf numFmtId="9" fontId="9" fillId="0" borderId="1" xfId="1" applyNumberFormat="1" applyFont="1" applyBorder="1" applyAlignment="1">
      <alignment horizontal="center"/>
    </xf>
    <xf numFmtId="0" fontId="8" fillId="0" borderId="9" xfId="1" applyBorder="1"/>
    <xf numFmtId="0" fontId="8" fillId="0" borderId="22" xfId="1" applyBorder="1"/>
    <xf numFmtId="0" fontId="9" fillId="0" borderId="32" xfId="1" applyFont="1" applyBorder="1"/>
    <xf numFmtId="0" fontId="9" fillId="0" borderId="2" xfId="1" applyFont="1" applyBorder="1"/>
    <xf numFmtId="0" fontId="9" fillId="0" borderId="17" xfId="1" applyFont="1" applyBorder="1"/>
    <xf numFmtId="0" fontId="9" fillId="0" borderId="33" xfId="1" applyFont="1" applyBorder="1"/>
    <xf numFmtId="0" fontId="9" fillId="0" borderId="34" xfId="1" applyFont="1" applyBorder="1"/>
    <xf numFmtId="0" fontId="9" fillId="0" borderId="35" xfId="1" applyFont="1" applyBorder="1"/>
    <xf numFmtId="0" fontId="9" fillId="0" borderId="21" xfId="1" applyFont="1" applyBorder="1"/>
    <xf numFmtId="165" fontId="9" fillId="0" borderId="1" xfId="1" applyNumberFormat="1" applyFont="1" applyBorder="1" applyAlignment="1">
      <alignment horizontal="right"/>
    </xf>
    <xf numFmtId="165" fontId="8" fillId="0" borderId="1" xfId="1" applyNumberFormat="1" applyBorder="1" applyAlignment="1">
      <alignment horizontal="right"/>
    </xf>
    <xf numFmtId="0" fontId="9" fillId="0" borderId="25" xfId="1" applyFont="1" applyBorder="1"/>
    <xf numFmtId="165" fontId="9" fillId="0" borderId="26" xfId="1" applyNumberFormat="1" applyFont="1" applyBorder="1" applyAlignment="1"/>
    <xf numFmtId="165" fontId="9" fillId="0" borderId="26" xfId="1" applyNumberFormat="1" applyFont="1" applyBorder="1" applyAlignment="1">
      <alignment horizontal="right"/>
    </xf>
    <xf numFmtId="165" fontId="9" fillId="0" borderId="36" xfId="1" applyNumberFormat="1" applyFont="1" applyBorder="1" applyAlignment="1"/>
    <xf numFmtId="0" fontId="8" fillId="0" borderId="0" xfId="1" applyAlignment="1">
      <alignment horizontal="center"/>
    </xf>
    <xf numFmtId="0" fontId="8" fillId="0" borderId="0" xfId="1" applyAlignment="1">
      <alignment horizontal="right"/>
    </xf>
    <xf numFmtId="0" fontId="10" fillId="0" borderId="9" xfId="1" applyFont="1" applyBorder="1" applyAlignment="1">
      <alignment horizontal="center"/>
    </xf>
    <xf numFmtId="0" fontId="10" fillId="0" borderId="1" xfId="1" applyFont="1" applyBorder="1"/>
    <xf numFmtId="0" fontId="10" fillId="0" borderId="1" xfId="1" applyFont="1" applyBorder="1" applyAlignment="1">
      <alignment horizontal="right"/>
    </xf>
    <xf numFmtId="0" fontId="10" fillId="0" borderId="22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right"/>
    </xf>
    <xf numFmtId="0" fontId="11" fillId="0" borderId="22" xfId="1" applyFont="1" applyBorder="1"/>
    <xf numFmtId="9" fontId="11" fillId="0" borderId="1" xfId="1" applyNumberFormat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10" fillId="0" borderId="17" xfId="1" applyFont="1" applyBorder="1"/>
    <xf numFmtId="0" fontId="11" fillId="0" borderId="32" xfId="1" applyFont="1" applyBorder="1" applyAlignment="1">
      <alignment horizontal="center"/>
    </xf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/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right"/>
    </xf>
    <xf numFmtId="0" fontId="11" fillId="0" borderId="21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10" fillId="0" borderId="3" xfId="1" applyFont="1" applyBorder="1"/>
    <xf numFmtId="0" fontId="10" fillId="0" borderId="21" xfId="1" applyFont="1" applyBorder="1"/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5" fontId="10" fillId="0" borderId="1" xfId="1" applyNumberFormat="1" applyFont="1" applyBorder="1"/>
    <xf numFmtId="165" fontId="10" fillId="0" borderId="1" xfId="1" applyNumberFormat="1" applyFont="1" applyBorder="1" applyAlignment="1">
      <alignment horizontal="right"/>
    </xf>
    <xf numFmtId="165" fontId="10" fillId="0" borderId="22" xfId="1" applyNumberFormat="1" applyFont="1" applyBorder="1" applyAlignment="1">
      <alignment horizontal="right"/>
    </xf>
    <xf numFmtId="0" fontId="11" fillId="0" borderId="25" xfId="1" applyFont="1" applyBorder="1" applyAlignment="1">
      <alignment horizontal="center"/>
    </xf>
    <xf numFmtId="0" fontId="11" fillId="0" borderId="26" xfId="1" applyFont="1" applyBorder="1"/>
    <xf numFmtId="165" fontId="11" fillId="0" borderId="26" xfId="1" applyNumberFormat="1" applyFont="1" applyBorder="1"/>
    <xf numFmtId="165" fontId="11" fillId="0" borderId="26" xfId="1" applyNumberFormat="1" applyFont="1" applyBorder="1" applyAlignment="1">
      <alignment horizontal="right"/>
    </xf>
    <xf numFmtId="165" fontId="11" fillId="0" borderId="36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14" xfId="1" applyFont="1" applyBorder="1" applyAlignment="1">
      <alignment horizontal="center"/>
    </xf>
    <xf numFmtId="0" fontId="10" fillId="0" borderId="41" xfId="1" applyFont="1" applyBorder="1"/>
    <xf numFmtId="0" fontId="10" fillId="0" borderId="41" xfId="1" applyFont="1" applyBorder="1" applyAlignment="1">
      <alignment horizontal="center"/>
    </xf>
    <xf numFmtId="0" fontId="10" fillId="0" borderId="41" xfId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11" fillId="0" borderId="0" xfId="1" applyFont="1" applyBorder="1"/>
    <xf numFmtId="0" fontId="11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43" xfId="1" applyFont="1" applyBorder="1"/>
    <xf numFmtId="0" fontId="10" fillId="0" borderId="43" xfId="1" applyFont="1" applyBorder="1" applyAlignment="1">
      <alignment horizontal="center"/>
    </xf>
    <xf numFmtId="0" fontId="10" fillId="0" borderId="43" xfId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0" fontId="10" fillId="0" borderId="11" xfId="1" applyFont="1" applyBorder="1"/>
    <xf numFmtId="0" fontId="10" fillId="0" borderId="11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7" fillId="0" borderId="0" xfId="1" applyFont="1"/>
    <xf numFmtId="4" fontId="10" fillId="0" borderId="1" xfId="1" applyNumberFormat="1" applyFont="1" applyBorder="1" applyAlignment="1">
      <alignment horizontal="right"/>
    </xf>
    <xf numFmtId="4" fontId="11" fillId="0" borderId="26" xfId="1" applyNumberFormat="1" applyFont="1" applyBorder="1" applyAlignment="1">
      <alignment horizontal="right"/>
    </xf>
    <xf numFmtId="4" fontId="8" fillId="0" borderId="0" xfId="1" applyNumberFormat="1" applyAlignment="1">
      <alignment horizontal="center"/>
    </xf>
    <xf numFmtId="4" fontId="8" fillId="0" borderId="0" xfId="1" applyNumberFormat="1"/>
    <xf numFmtId="0" fontId="9" fillId="0" borderId="0" xfId="1" applyFont="1" applyBorder="1" applyAlignment="1"/>
    <xf numFmtId="4" fontId="10" fillId="0" borderId="41" xfId="1" applyNumberFormat="1" applyFont="1" applyBorder="1" applyAlignment="1">
      <alignment horizontal="center"/>
    </xf>
    <xf numFmtId="4" fontId="10" fillId="0" borderId="41" xfId="1" applyNumberFormat="1" applyFont="1" applyBorder="1"/>
    <xf numFmtId="4" fontId="10" fillId="0" borderId="42" xfId="1" applyNumberFormat="1" applyFont="1" applyBorder="1" applyAlignment="1">
      <alignment horizontal="right"/>
    </xf>
    <xf numFmtId="0" fontId="10" fillId="0" borderId="0" xfId="1" applyFont="1" applyBorder="1"/>
    <xf numFmtId="4" fontId="9" fillId="0" borderId="0" xfId="1" applyNumberFormat="1" applyFont="1" applyBorder="1" applyAlignment="1">
      <alignment horizontal="center"/>
    </xf>
    <xf numFmtId="4" fontId="11" fillId="0" borderId="0" xfId="1" applyNumberFormat="1" applyFont="1" applyBorder="1"/>
    <xf numFmtId="4" fontId="11" fillId="0" borderId="8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center"/>
    </xf>
    <xf numFmtId="4" fontId="10" fillId="0" borderId="43" xfId="1" applyNumberFormat="1" applyFont="1" applyBorder="1"/>
    <xf numFmtId="4" fontId="10" fillId="0" borderId="44" xfId="1" applyNumberFormat="1" applyFont="1" applyBorder="1" applyAlignment="1">
      <alignment horizontal="right"/>
    </xf>
    <xf numFmtId="4" fontId="10" fillId="0" borderId="11" xfId="1" applyNumberFormat="1" applyFont="1" applyBorder="1" applyAlignment="1">
      <alignment horizontal="center"/>
    </xf>
    <xf numFmtId="4" fontId="10" fillId="0" borderId="11" xfId="1" applyNumberFormat="1" applyFont="1" applyBorder="1"/>
    <xf numFmtId="4" fontId="10" fillId="0" borderId="12" xfId="1" applyNumberFormat="1" applyFont="1" applyBorder="1" applyAlignment="1">
      <alignment horizontal="right"/>
    </xf>
    <xf numFmtId="4" fontId="11" fillId="0" borderId="2" xfId="1" applyNumberFormat="1" applyFont="1" applyBorder="1" applyAlignment="1">
      <alignment horizontal="center"/>
    </xf>
    <xf numFmtId="4" fontId="11" fillId="0" borderId="34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right"/>
    </xf>
    <xf numFmtId="4" fontId="10" fillId="0" borderId="1" xfId="1" applyNumberFormat="1" applyFont="1" applyBorder="1"/>
    <xf numFmtId="4" fontId="10" fillId="0" borderId="22" xfId="1" applyNumberFormat="1" applyFont="1" applyBorder="1"/>
    <xf numFmtId="17" fontId="10" fillId="0" borderId="2" xfId="1" applyNumberFormat="1" applyFont="1" applyBorder="1"/>
    <xf numFmtId="4" fontId="10" fillId="0" borderId="2" xfId="1" applyNumberFormat="1" applyFont="1" applyBorder="1" applyAlignment="1">
      <alignment horizontal="right"/>
    </xf>
    <xf numFmtId="4" fontId="10" fillId="0" borderId="3" xfId="1" applyNumberFormat="1" applyFont="1" applyBorder="1"/>
    <xf numFmtId="4" fontId="10" fillId="0" borderId="0" xfId="1" applyNumberFormat="1" applyFont="1" applyBorder="1"/>
    <xf numFmtId="0" fontId="10" fillId="0" borderId="9" xfId="1" applyFont="1" applyBorder="1"/>
    <xf numFmtId="0" fontId="10" fillId="0" borderId="7" xfId="1" applyFont="1" applyBorder="1"/>
    <xf numFmtId="4" fontId="8" fillId="0" borderId="1" xfId="1" applyNumberFormat="1" applyBorder="1"/>
    <xf numFmtId="4" fontId="9" fillId="0" borderId="0" xfId="1" applyNumberFormat="1" applyFont="1"/>
    <xf numFmtId="4" fontId="10" fillId="0" borderId="8" xfId="1" applyNumberFormat="1" applyFont="1" applyBorder="1"/>
    <xf numFmtId="4" fontId="11" fillId="0" borderId="8" xfId="1" applyNumberFormat="1" applyFont="1" applyBorder="1"/>
    <xf numFmtId="0" fontId="11" fillId="0" borderId="32" xfId="1" applyFont="1" applyBorder="1"/>
    <xf numFmtId="0" fontId="11" fillId="0" borderId="33" xfId="1" applyFont="1" applyBorder="1"/>
    <xf numFmtId="4" fontId="11" fillId="0" borderId="1" xfId="1" applyNumberFormat="1" applyFont="1" applyBorder="1"/>
    <xf numFmtId="0" fontId="9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8" fillId="0" borderId="13" xfId="1" applyBorder="1"/>
    <xf numFmtId="0" fontId="8" fillId="0" borderId="19" xfId="1" applyBorder="1"/>
    <xf numFmtId="0" fontId="10" fillId="0" borderId="25" xfId="1" applyFont="1" applyBorder="1" applyAlignment="1">
      <alignment horizontal="center"/>
    </xf>
    <xf numFmtId="0" fontId="10" fillId="0" borderId="26" xfId="1" applyFont="1" applyBorder="1"/>
    <xf numFmtId="0" fontId="10" fillId="0" borderId="0" xfId="1" applyFont="1" applyBorder="1" applyAlignment="1">
      <alignment horizontal="center"/>
    </xf>
    <xf numFmtId="4" fontId="10" fillId="0" borderId="0" xfId="1" applyNumberFormat="1" applyFont="1" applyBorder="1" applyAlignment="1">
      <alignment horizontal="right"/>
    </xf>
    <xf numFmtId="4" fontId="9" fillId="0" borderId="26" xfId="1" applyNumberFormat="1" applyFont="1" applyBorder="1"/>
    <xf numFmtId="0" fontId="10" fillId="0" borderId="8" xfId="1" applyFont="1" applyBorder="1"/>
    <xf numFmtId="0" fontId="11" fillId="0" borderId="0" xfId="1" applyFont="1"/>
    <xf numFmtId="0" fontId="11" fillId="0" borderId="22" xfId="1" applyFont="1" applyBorder="1" applyAlignment="1">
      <alignment horizontal="center"/>
    </xf>
    <xf numFmtId="4" fontId="11" fillId="0" borderId="0" xfId="1" applyNumberFormat="1" applyFont="1"/>
    <xf numFmtId="4" fontId="11" fillId="0" borderId="1" xfId="1" applyNumberFormat="1" applyFont="1" applyBorder="1" applyAlignment="1">
      <alignment horizontal="center"/>
    </xf>
    <xf numFmtId="4" fontId="9" fillId="0" borderId="1" xfId="1" applyNumberFormat="1" applyFont="1" applyBorder="1"/>
    <xf numFmtId="4" fontId="11" fillId="0" borderId="26" xfId="1" applyNumberFormat="1" applyFont="1" applyBorder="1"/>
    <xf numFmtId="0" fontId="11" fillId="0" borderId="36" xfId="1" applyFont="1" applyBorder="1" applyAlignment="1">
      <alignment horizontal="center"/>
    </xf>
    <xf numFmtId="4" fontId="10" fillId="0" borderId="0" xfId="1" applyNumberFormat="1" applyFont="1"/>
    <xf numFmtId="0" fontId="8" fillId="0" borderId="0" xfId="1" applyAlignment="1">
      <alignment horizontal="left" indent="1"/>
    </xf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16" xfId="1" applyBorder="1" applyAlignment="1">
      <alignment horizontal="left" indent="1"/>
    </xf>
    <xf numFmtId="0" fontId="14" fillId="0" borderId="15" xfId="1" applyFont="1" applyBorder="1" applyAlignment="1">
      <alignment horizontal="center"/>
    </xf>
    <xf numFmtId="0" fontId="8" fillId="0" borderId="20" xfId="1" applyBorder="1" applyAlignment="1">
      <alignment horizontal="left" indent="1"/>
    </xf>
    <xf numFmtId="0" fontId="14" fillId="0" borderId="19" xfId="1" applyFont="1" applyBorder="1" applyAlignment="1">
      <alignment horizontal="center"/>
    </xf>
    <xf numFmtId="0" fontId="15" fillId="0" borderId="0" xfId="1" applyFont="1" applyAlignment="1">
      <alignment horizontal="left" indent="1"/>
    </xf>
    <xf numFmtId="0" fontId="15" fillId="0" borderId="0" xfId="1" applyFont="1" applyAlignment="1"/>
    <xf numFmtId="0" fontId="15" fillId="0" borderId="0" xfId="1" applyFont="1"/>
    <xf numFmtId="166" fontId="3" fillId="0" borderId="1" xfId="0" applyNumberFormat="1" applyFont="1" applyBorder="1"/>
    <xf numFmtId="0" fontId="16" fillId="0" borderId="0" xfId="1" applyNumberFormat="1" applyFont="1" applyFill="1" applyBorder="1" applyAlignment="1" applyProtection="1">
      <alignment horizontal="center"/>
    </xf>
    <xf numFmtId="0" fontId="17" fillId="0" borderId="0" xfId="1" applyNumberFormat="1" applyFont="1" applyFill="1" applyBorder="1" applyAlignment="1" applyProtection="1">
      <alignment horizont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Alignment="1">
      <alignment horizontal="center"/>
    </xf>
    <xf numFmtId="0" fontId="19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/>
    <xf numFmtId="0" fontId="10" fillId="0" borderId="3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34" xfId="1" applyFont="1" applyBorder="1" applyAlignment="1">
      <alignment wrapText="1"/>
    </xf>
    <xf numFmtId="0" fontId="11" fillId="0" borderId="34" xfId="1" applyFont="1" applyBorder="1" applyAlignment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5" xfId="1" applyFont="1" applyBorder="1"/>
    <xf numFmtId="0" fontId="11" fillId="0" borderId="13" xfId="1" applyFont="1" applyBorder="1"/>
    <xf numFmtId="0" fontId="10" fillId="0" borderId="20" xfId="1" applyFont="1" applyBorder="1" applyAlignment="1">
      <alignment horizontal="center"/>
    </xf>
    <xf numFmtId="0" fontId="10" fillId="0" borderId="19" xfId="1" applyFont="1" applyBorder="1"/>
    <xf numFmtId="0" fontId="10" fillId="0" borderId="30" xfId="1" applyFont="1" applyBorder="1"/>
    <xf numFmtId="4" fontId="11" fillId="0" borderId="0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right"/>
    </xf>
    <xf numFmtId="0" fontId="10" fillId="0" borderId="45" xfId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0" fontId="9" fillId="0" borderId="11" xfId="1" applyFont="1" applyBorder="1" applyAlignment="1"/>
    <xf numFmtId="0" fontId="8" fillId="0" borderId="30" xfId="1" applyBorder="1"/>
    <xf numFmtId="4" fontId="10" fillId="0" borderId="31" xfId="1" applyNumberFormat="1" applyFont="1" applyBorder="1"/>
    <xf numFmtId="4" fontId="10" fillId="0" borderId="31" xfId="1" applyNumberFormat="1" applyFont="1" applyBorder="1" applyAlignment="1">
      <alignment horizontal="right"/>
    </xf>
    <xf numFmtId="4" fontId="11" fillId="0" borderId="46" xfId="1" applyNumberFormat="1" applyFont="1" applyBorder="1" applyAlignment="1">
      <alignment horizontal="right"/>
    </xf>
    <xf numFmtId="0" fontId="8" fillId="0" borderId="43" xfId="1" applyBorder="1"/>
    <xf numFmtId="0" fontId="8" fillId="0" borderId="11" xfId="1" applyBorder="1"/>
    <xf numFmtId="4" fontId="10" fillId="2" borderId="1" xfId="1" applyNumberFormat="1" applyFont="1" applyFill="1" applyBorder="1" applyAlignment="1">
      <alignment horizontal="right"/>
    </xf>
    <xf numFmtId="4" fontId="10" fillId="0" borderId="11" xfId="1" applyNumberFormat="1" applyFont="1" applyBorder="1" applyAlignment="1">
      <alignment horizontal="right"/>
    </xf>
    <xf numFmtId="4" fontId="10" fillId="2" borderId="1" xfId="2" applyNumberFormat="1" applyFont="1" applyFill="1" applyBorder="1" applyAlignment="1">
      <alignment horizontal="right"/>
    </xf>
    <xf numFmtId="4" fontId="10" fillId="2" borderId="1" xfId="1" applyNumberFormat="1" applyFont="1" applyFill="1" applyBorder="1"/>
    <xf numFmtId="2" fontId="8" fillId="0" borderId="1" xfId="1" applyNumberFormat="1" applyBorder="1"/>
    <xf numFmtId="9" fontId="10" fillId="0" borderId="2" xfId="1" applyNumberFormat="1" applyFont="1" applyBorder="1" applyAlignment="1">
      <alignment horizontal="center"/>
    </xf>
    <xf numFmtId="2" fontId="10" fillId="0" borderId="3" xfId="1" applyNumberFormat="1" applyFont="1" applyBorder="1"/>
    <xf numFmtId="4" fontId="11" fillId="0" borderId="1" xfId="1" applyNumberFormat="1" applyFont="1" applyBorder="1" applyAlignment="1">
      <alignment horizontal="right"/>
    </xf>
    <xf numFmtId="0" fontId="10" fillId="0" borderId="30" xfId="1" applyFont="1" applyBorder="1" applyAlignment="1">
      <alignment horizontal="center"/>
    </xf>
    <xf numFmtId="2" fontId="11" fillId="0" borderId="26" xfId="1" applyNumberFormat="1" applyFont="1" applyBorder="1"/>
    <xf numFmtId="0" fontId="11" fillId="2" borderId="40" xfId="1" applyFont="1" applyFill="1" applyBorder="1"/>
    <xf numFmtId="0" fontId="11" fillId="2" borderId="3" xfId="1" applyFont="1" applyFill="1" applyBorder="1"/>
    <xf numFmtId="4" fontId="11" fillId="2" borderId="3" xfId="1" applyNumberFormat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" xfId="1" applyFont="1" applyFill="1" applyBorder="1"/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/>
    <xf numFmtId="4" fontId="11" fillId="2" borderId="1" xfId="1" applyNumberFormat="1" applyFont="1" applyFill="1" applyBorder="1"/>
    <xf numFmtId="0" fontId="11" fillId="2" borderId="32" xfId="1" applyFont="1" applyFill="1" applyBorder="1" applyAlignment="1">
      <alignment horizontal="center"/>
    </xf>
    <xf numFmtId="0" fontId="11" fillId="2" borderId="2" xfId="1" applyFont="1" applyFill="1" applyBorder="1"/>
    <xf numFmtId="4" fontId="11" fillId="2" borderId="2" xfId="1" applyNumberFormat="1" applyFont="1" applyFill="1" applyBorder="1" applyAlignment="1">
      <alignment horizontal="center"/>
    </xf>
    <xf numFmtId="0" fontId="11" fillId="2" borderId="40" xfId="1" applyFont="1" applyFill="1" applyBorder="1" applyAlignment="1">
      <alignment horizontal="center"/>
    </xf>
    <xf numFmtId="4" fontId="9" fillId="2" borderId="1" xfId="1" applyNumberFormat="1" applyFont="1" applyFill="1" applyBorder="1"/>
    <xf numFmtId="4" fontId="11" fillId="2" borderId="1" xfId="1" applyNumberFormat="1" applyFont="1" applyFill="1" applyBorder="1" applyAlignment="1">
      <alignment horizontal="center"/>
    </xf>
    <xf numFmtId="17" fontId="10" fillId="2" borderId="1" xfId="1" applyNumberFormat="1" applyFont="1" applyFill="1" applyBorder="1"/>
    <xf numFmtId="17" fontId="10" fillId="2" borderId="2" xfId="1" applyNumberFormat="1" applyFont="1" applyFill="1" applyBorder="1"/>
    <xf numFmtId="164" fontId="10" fillId="0" borderId="1" xfId="3" applyFont="1" applyBorder="1" applyAlignment="1">
      <alignment horizontal="right"/>
    </xf>
    <xf numFmtId="0" fontId="8" fillId="2" borderId="0" xfId="1" applyFill="1"/>
    <xf numFmtId="0" fontId="10" fillId="2" borderId="0" xfId="1" applyFont="1" applyFill="1" applyBorder="1"/>
    <xf numFmtId="0" fontId="10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1" fillId="2" borderId="26" xfId="1" applyFont="1" applyFill="1" applyBorder="1"/>
    <xf numFmtId="4" fontId="9" fillId="2" borderId="26" xfId="1" applyNumberFormat="1" applyFont="1" applyFill="1" applyBorder="1"/>
    <xf numFmtId="0" fontId="10" fillId="2" borderId="41" xfId="1" applyFont="1" applyFill="1" applyBorder="1" applyAlignment="1">
      <alignment horizontal="center"/>
    </xf>
    <xf numFmtId="0" fontId="9" fillId="2" borderId="0" xfId="1" applyFont="1" applyFill="1" applyBorder="1" applyAlignment="1"/>
    <xf numFmtId="0" fontId="10" fillId="2" borderId="43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9" fontId="10" fillId="2" borderId="2" xfId="1" applyNumberFormat="1" applyFont="1" applyFill="1" applyBorder="1" applyAlignment="1">
      <alignment horizontal="center"/>
    </xf>
    <xf numFmtId="0" fontId="8" fillId="2" borderId="3" xfId="1" applyFill="1" applyBorder="1"/>
    <xf numFmtId="165" fontId="10" fillId="2" borderId="1" xfId="2" applyNumberFormat="1" applyFont="1" applyFill="1" applyBorder="1" applyAlignment="1">
      <alignment horizontal="right"/>
    </xf>
    <xf numFmtId="165" fontId="11" fillId="2" borderId="26" xfId="1" applyNumberFormat="1" applyFont="1" applyFill="1" applyBorder="1"/>
    <xf numFmtId="4" fontId="11" fillId="2" borderId="26" xfId="1" applyNumberFormat="1" applyFont="1" applyFill="1" applyBorder="1"/>
    <xf numFmtId="2" fontId="10" fillId="0" borderId="1" xfId="1" applyNumberFormat="1" applyFont="1" applyBorder="1" applyAlignment="1">
      <alignment horizontal="right"/>
    </xf>
    <xf numFmtId="2" fontId="11" fillId="0" borderId="26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2" fontId="10" fillId="0" borderId="1" xfId="1" applyNumberFormat="1" applyFont="1" applyBorder="1"/>
    <xf numFmtId="164" fontId="11" fillId="0" borderId="26" xfId="1" applyNumberFormat="1" applyFont="1" applyBorder="1" applyAlignment="1">
      <alignment horizontal="center"/>
    </xf>
    <xf numFmtId="2" fontId="7" fillId="0" borderId="1" xfId="1" applyNumberFormat="1" applyFont="1" applyBorder="1"/>
    <xf numFmtId="2" fontId="7" fillId="0" borderId="3" xfId="1" applyNumberFormat="1" applyFont="1" applyBorder="1" applyAlignment="1">
      <alignment horizontal="right"/>
    </xf>
    <xf numFmtId="165" fontId="9" fillId="2" borderId="26" xfId="1" applyNumberFormat="1" applyFont="1" applyFill="1" applyBorder="1"/>
    <xf numFmtId="2" fontId="9" fillId="0" borderId="1" xfId="1" applyNumberFormat="1" applyFont="1" applyBorder="1"/>
    <xf numFmtId="0" fontId="1" fillId="0" borderId="0" xfId="0" applyFont="1" applyAlignment="1">
      <alignment horizontal="center"/>
    </xf>
    <xf numFmtId="1" fontId="4" fillId="2" borderId="1" xfId="0" applyNumberFormat="1" applyFont="1" applyFill="1" applyBorder="1"/>
    <xf numFmtId="1" fontId="3" fillId="2" borderId="1" xfId="0" applyNumberFormat="1" applyFont="1" applyFill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9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8" fillId="0" borderId="3" xfId="1" applyBorder="1" applyAlignment="1">
      <alignment horizontal="center"/>
    </xf>
    <xf numFmtId="0" fontId="8" fillId="0" borderId="21" xfId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4" xfId="1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10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9" fillId="0" borderId="10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30" xfId="1" applyFont="1" applyBorder="1" applyAlignment="1">
      <alignment horizontal="right"/>
    </xf>
    <xf numFmtId="0" fontId="7" fillId="0" borderId="31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11" fillId="0" borderId="2" xfId="1" applyFont="1" applyBorder="1" applyAlignment="1">
      <alignment horizontal="center" wrapText="1"/>
    </xf>
    <xf numFmtId="0" fontId="11" fillId="0" borderId="34" xfId="1" applyFont="1" applyBorder="1" applyAlignment="1">
      <alignment horizontal="center" wrapText="1"/>
    </xf>
    <xf numFmtId="0" fontId="11" fillId="0" borderId="31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11" fillId="0" borderId="18" xfId="1" applyFont="1" applyBorder="1" applyAlignment="1">
      <alignment horizontal="right"/>
    </xf>
    <xf numFmtId="0" fontId="11" fillId="0" borderId="43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9" fillId="0" borderId="31" xfId="1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1" fillId="0" borderId="20" xfId="1" applyFont="1" applyBorder="1" applyAlignment="1">
      <alignment horizontal="right"/>
    </xf>
    <xf numFmtId="0" fontId="10" fillId="0" borderId="1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1" fillId="0" borderId="10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11" fillId="0" borderId="30" xfId="1" applyFont="1" applyBorder="1" applyAlignment="1">
      <alignment horizontal="right"/>
    </xf>
    <xf numFmtId="0" fontId="10" fillId="0" borderId="22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4" xfId="1" applyFont="1" applyFill="1" applyBorder="1" applyAlignment="1">
      <alignment horizontal="center" wrapText="1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10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11" fillId="0" borderId="30" xfId="1" applyFont="1" applyBorder="1" applyAlignment="1">
      <alignment horizontal="left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4" fontId="10" fillId="0" borderId="38" xfId="1" applyNumberFormat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0" fontId="10" fillId="0" borderId="9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4" fontId="11" fillId="0" borderId="1" xfId="1" applyNumberFormat="1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Financial%20Statemen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S"/>
      <sheetName val="I&amp;E"/>
      <sheetName val="1TO4"/>
      <sheetName val="5to8"/>
      <sheetName val="9to13"/>
      <sheetName val="13to14"/>
      <sheetName val="15to17"/>
      <sheetName val="18to20"/>
      <sheetName val="Sheet11"/>
      <sheetName val="21to25"/>
      <sheetName val="26to29"/>
      <sheetName val="29to31"/>
      <sheetName val="ANN 1"/>
      <sheetName val="ANN 1 A"/>
      <sheetName val="ANN 1 B-D"/>
      <sheetName val="ANN 1 E-H"/>
      <sheetName val="ANN 1 I"/>
      <sheetName val="ANN 1 J-L"/>
      <sheetName val="ANN 1 M-O"/>
    </sheetNames>
    <sheetDataSet>
      <sheetData sheetId="0"/>
      <sheetData sheetId="1">
        <row r="1">
          <cell r="B1" t="str">
            <v>MUNICIPAL BOARD, ASIND</v>
          </cell>
        </row>
        <row r="2">
          <cell r="B2" t="str">
            <v>BALANCE SHEET AS ON 31.03.2013</v>
          </cell>
        </row>
      </sheetData>
      <sheetData sheetId="2"/>
      <sheetData sheetId="3">
        <row r="3">
          <cell r="B3" t="str">
            <v>As On 31.03.2013</v>
          </cell>
        </row>
      </sheetData>
      <sheetData sheetId="4">
        <row r="15">
          <cell r="C15">
            <v>1397296</v>
          </cell>
          <cell r="D15">
            <v>0</v>
          </cell>
        </row>
        <row r="23">
          <cell r="C23">
            <v>0</v>
          </cell>
          <cell r="D23">
            <v>0</v>
          </cell>
        </row>
        <row r="27">
          <cell r="C27">
            <v>1958823</v>
          </cell>
          <cell r="D27">
            <v>0</v>
          </cell>
        </row>
        <row r="32">
          <cell r="C32">
            <v>0</v>
          </cell>
          <cell r="D32">
            <v>0</v>
          </cell>
        </row>
      </sheetData>
      <sheetData sheetId="5">
        <row r="7">
          <cell r="C7">
            <v>0</v>
          </cell>
          <cell r="D7">
            <v>0</v>
          </cell>
        </row>
        <row r="15">
          <cell r="C15">
            <v>0</v>
          </cell>
          <cell r="D15">
            <v>0</v>
          </cell>
        </row>
        <row r="22">
          <cell r="C22">
            <v>56000</v>
          </cell>
          <cell r="D22">
            <v>0</v>
          </cell>
        </row>
        <row r="31">
          <cell r="C31">
            <v>37186756</v>
          </cell>
        </row>
      </sheetData>
      <sheetData sheetId="6">
        <row r="23">
          <cell r="C23">
            <v>3269289.1599999997</v>
          </cell>
          <cell r="D23">
            <v>0</v>
          </cell>
        </row>
        <row r="28">
          <cell r="C28">
            <v>0</v>
          </cell>
          <cell r="D28">
            <v>0</v>
          </cell>
        </row>
      </sheetData>
      <sheetData sheetId="7">
        <row r="14">
          <cell r="C14">
            <v>65000</v>
          </cell>
          <cell r="D14">
            <v>0</v>
          </cell>
        </row>
        <row r="22">
          <cell r="C22">
            <v>0</v>
          </cell>
          <cell r="D22">
            <v>0</v>
          </cell>
        </row>
        <row r="27">
          <cell r="C27">
            <v>0</v>
          </cell>
          <cell r="D27">
            <v>0</v>
          </cell>
        </row>
      </sheetData>
      <sheetData sheetId="8">
        <row r="8">
          <cell r="C8">
            <v>0</v>
          </cell>
          <cell r="D8">
            <v>0</v>
          </cell>
        </row>
        <row r="17">
          <cell r="C17">
            <v>39427909.350000001</v>
          </cell>
          <cell r="D17">
            <v>0</v>
          </cell>
        </row>
        <row r="29">
          <cell r="C29">
            <v>0</v>
          </cell>
          <cell r="D29">
            <v>0</v>
          </cell>
        </row>
      </sheetData>
      <sheetData sheetId="9"/>
      <sheetData sheetId="10">
        <row r="9">
          <cell r="C9">
            <v>145295</v>
          </cell>
          <cell r="D9">
            <v>0</v>
          </cell>
        </row>
        <row r="14">
          <cell r="C14">
            <v>6787000</v>
          </cell>
          <cell r="D14">
            <v>0</v>
          </cell>
        </row>
        <row r="19">
          <cell r="C19">
            <v>901095</v>
          </cell>
          <cell r="D19">
            <v>0</v>
          </cell>
        </row>
        <row r="27">
          <cell r="C27">
            <v>42445858</v>
          </cell>
          <cell r="D27">
            <v>0</v>
          </cell>
        </row>
        <row r="58">
          <cell r="C58">
            <v>-520000</v>
          </cell>
          <cell r="D58">
            <v>0</v>
          </cell>
        </row>
      </sheetData>
      <sheetData sheetId="11">
        <row r="9">
          <cell r="C9">
            <v>0</v>
          </cell>
          <cell r="D9">
            <v>0</v>
          </cell>
        </row>
        <row r="15">
          <cell r="C15">
            <v>2425645</v>
          </cell>
          <cell r="D15">
            <v>0</v>
          </cell>
        </row>
        <row r="26">
          <cell r="C26">
            <v>12289890</v>
          </cell>
          <cell r="D26">
            <v>0</v>
          </cell>
        </row>
        <row r="46">
          <cell r="C46">
            <v>1419954.5</v>
          </cell>
          <cell r="D46">
            <v>0</v>
          </cell>
        </row>
      </sheetData>
      <sheetData sheetId="12">
        <row r="20">
          <cell r="C20">
            <v>9011505</v>
          </cell>
          <cell r="D20">
            <v>0</v>
          </cell>
        </row>
        <row r="38">
          <cell r="C38">
            <v>3826958</v>
          </cell>
          <cell r="D3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0"/>
  <sheetViews>
    <sheetView tabSelected="1" topLeftCell="A10" workbookViewId="0">
      <selection activeCell="I27" sqref="I27"/>
    </sheetView>
  </sheetViews>
  <sheetFormatPr defaultRowHeight="12.75" x14ac:dyDescent="0.2"/>
  <cols>
    <col min="1" max="1" width="87.5703125" style="37" bestFit="1" customWidth="1"/>
    <col min="2" max="256" width="9.140625" style="37"/>
    <col min="257" max="257" width="87.5703125" style="37" bestFit="1" customWidth="1"/>
    <col min="258" max="512" width="9.140625" style="37"/>
    <col min="513" max="513" width="87.5703125" style="37" bestFit="1" customWidth="1"/>
    <col min="514" max="768" width="9.140625" style="37"/>
    <col min="769" max="769" width="87.5703125" style="37" bestFit="1" customWidth="1"/>
    <col min="770" max="1024" width="9.140625" style="37"/>
    <col min="1025" max="1025" width="87.5703125" style="37" bestFit="1" customWidth="1"/>
    <col min="1026" max="1280" width="9.140625" style="37"/>
    <col min="1281" max="1281" width="87.5703125" style="37" bestFit="1" customWidth="1"/>
    <col min="1282" max="1536" width="9.140625" style="37"/>
    <col min="1537" max="1537" width="87.5703125" style="37" bestFit="1" customWidth="1"/>
    <col min="1538" max="1792" width="9.140625" style="37"/>
    <col min="1793" max="1793" width="87.5703125" style="37" bestFit="1" customWidth="1"/>
    <col min="1794" max="2048" width="9.140625" style="37"/>
    <col min="2049" max="2049" width="87.5703125" style="37" bestFit="1" customWidth="1"/>
    <col min="2050" max="2304" width="9.140625" style="37"/>
    <col min="2305" max="2305" width="87.5703125" style="37" bestFit="1" customWidth="1"/>
    <col min="2306" max="2560" width="9.140625" style="37"/>
    <col min="2561" max="2561" width="87.5703125" style="37" bestFit="1" customWidth="1"/>
    <col min="2562" max="2816" width="9.140625" style="37"/>
    <col min="2817" max="2817" width="87.5703125" style="37" bestFit="1" customWidth="1"/>
    <col min="2818" max="3072" width="9.140625" style="37"/>
    <col min="3073" max="3073" width="87.5703125" style="37" bestFit="1" customWidth="1"/>
    <col min="3074" max="3328" width="9.140625" style="37"/>
    <col min="3329" max="3329" width="87.5703125" style="37" bestFit="1" customWidth="1"/>
    <col min="3330" max="3584" width="9.140625" style="37"/>
    <col min="3585" max="3585" width="87.5703125" style="37" bestFit="1" customWidth="1"/>
    <col min="3586" max="3840" width="9.140625" style="37"/>
    <col min="3841" max="3841" width="87.5703125" style="37" bestFit="1" customWidth="1"/>
    <col min="3842" max="4096" width="9.140625" style="37"/>
    <col min="4097" max="4097" width="87.5703125" style="37" bestFit="1" customWidth="1"/>
    <col min="4098" max="4352" width="9.140625" style="37"/>
    <col min="4353" max="4353" width="87.5703125" style="37" bestFit="1" customWidth="1"/>
    <col min="4354" max="4608" width="9.140625" style="37"/>
    <col min="4609" max="4609" width="87.5703125" style="37" bestFit="1" customWidth="1"/>
    <col min="4610" max="4864" width="9.140625" style="37"/>
    <col min="4865" max="4865" width="87.5703125" style="37" bestFit="1" customWidth="1"/>
    <col min="4866" max="5120" width="9.140625" style="37"/>
    <col min="5121" max="5121" width="87.5703125" style="37" bestFit="1" customWidth="1"/>
    <col min="5122" max="5376" width="9.140625" style="37"/>
    <col min="5377" max="5377" width="87.5703125" style="37" bestFit="1" customWidth="1"/>
    <col min="5378" max="5632" width="9.140625" style="37"/>
    <col min="5633" max="5633" width="87.5703125" style="37" bestFit="1" customWidth="1"/>
    <col min="5634" max="5888" width="9.140625" style="37"/>
    <col min="5889" max="5889" width="87.5703125" style="37" bestFit="1" customWidth="1"/>
    <col min="5890" max="6144" width="9.140625" style="37"/>
    <col min="6145" max="6145" width="87.5703125" style="37" bestFit="1" customWidth="1"/>
    <col min="6146" max="6400" width="9.140625" style="37"/>
    <col min="6401" max="6401" width="87.5703125" style="37" bestFit="1" customWidth="1"/>
    <col min="6402" max="6656" width="9.140625" style="37"/>
    <col min="6657" max="6657" width="87.5703125" style="37" bestFit="1" customWidth="1"/>
    <col min="6658" max="6912" width="9.140625" style="37"/>
    <col min="6913" max="6913" width="87.5703125" style="37" bestFit="1" customWidth="1"/>
    <col min="6914" max="7168" width="9.140625" style="37"/>
    <col min="7169" max="7169" width="87.5703125" style="37" bestFit="1" customWidth="1"/>
    <col min="7170" max="7424" width="9.140625" style="37"/>
    <col min="7425" max="7425" width="87.5703125" style="37" bestFit="1" customWidth="1"/>
    <col min="7426" max="7680" width="9.140625" style="37"/>
    <col min="7681" max="7681" width="87.5703125" style="37" bestFit="1" customWidth="1"/>
    <col min="7682" max="7936" width="9.140625" style="37"/>
    <col min="7937" max="7937" width="87.5703125" style="37" bestFit="1" customWidth="1"/>
    <col min="7938" max="8192" width="9.140625" style="37"/>
    <col min="8193" max="8193" width="87.5703125" style="37" bestFit="1" customWidth="1"/>
    <col min="8194" max="8448" width="9.140625" style="37"/>
    <col min="8449" max="8449" width="87.5703125" style="37" bestFit="1" customWidth="1"/>
    <col min="8450" max="8704" width="9.140625" style="37"/>
    <col min="8705" max="8705" width="87.5703125" style="37" bestFit="1" customWidth="1"/>
    <col min="8706" max="8960" width="9.140625" style="37"/>
    <col min="8961" max="8961" width="87.5703125" style="37" bestFit="1" customWidth="1"/>
    <col min="8962" max="9216" width="9.140625" style="37"/>
    <col min="9217" max="9217" width="87.5703125" style="37" bestFit="1" customWidth="1"/>
    <col min="9218" max="9472" width="9.140625" style="37"/>
    <col min="9473" max="9473" width="87.5703125" style="37" bestFit="1" customWidth="1"/>
    <col min="9474" max="9728" width="9.140625" style="37"/>
    <col min="9729" max="9729" width="87.5703125" style="37" bestFit="1" customWidth="1"/>
    <col min="9730" max="9984" width="9.140625" style="37"/>
    <col min="9985" max="9985" width="87.5703125" style="37" bestFit="1" customWidth="1"/>
    <col min="9986" max="10240" width="9.140625" style="37"/>
    <col min="10241" max="10241" width="87.5703125" style="37" bestFit="1" customWidth="1"/>
    <col min="10242" max="10496" width="9.140625" style="37"/>
    <col min="10497" max="10497" width="87.5703125" style="37" bestFit="1" customWidth="1"/>
    <col min="10498" max="10752" width="9.140625" style="37"/>
    <col min="10753" max="10753" width="87.5703125" style="37" bestFit="1" customWidth="1"/>
    <col min="10754" max="11008" width="9.140625" style="37"/>
    <col min="11009" max="11009" width="87.5703125" style="37" bestFit="1" customWidth="1"/>
    <col min="11010" max="11264" width="9.140625" style="37"/>
    <col min="11265" max="11265" width="87.5703125" style="37" bestFit="1" customWidth="1"/>
    <col min="11266" max="11520" width="9.140625" style="37"/>
    <col min="11521" max="11521" width="87.5703125" style="37" bestFit="1" customWidth="1"/>
    <col min="11522" max="11776" width="9.140625" style="37"/>
    <col min="11777" max="11777" width="87.5703125" style="37" bestFit="1" customWidth="1"/>
    <col min="11778" max="12032" width="9.140625" style="37"/>
    <col min="12033" max="12033" width="87.5703125" style="37" bestFit="1" customWidth="1"/>
    <col min="12034" max="12288" width="9.140625" style="37"/>
    <col min="12289" max="12289" width="87.5703125" style="37" bestFit="1" customWidth="1"/>
    <col min="12290" max="12544" width="9.140625" style="37"/>
    <col min="12545" max="12545" width="87.5703125" style="37" bestFit="1" customWidth="1"/>
    <col min="12546" max="12800" width="9.140625" style="37"/>
    <col min="12801" max="12801" width="87.5703125" style="37" bestFit="1" customWidth="1"/>
    <col min="12802" max="13056" width="9.140625" style="37"/>
    <col min="13057" max="13057" width="87.5703125" style="37" bestFit="1" customWidth="1"/>
    <col min="13058" max="13312" width="9.140625" style="37"/>
    <col min="13313" max="13313" width="87.5703125" style="37" bestFit="1" customWidth="1"/>
    <col min="13314" max="13568" width="9.140625" style="37"/>
    <col min="13569" max="13569" width="87.5703125" style="37" bestFit="1" customWidth="1"/>
    <col min="13570" max="13824" width="9.140625" style="37"/>
    <col min="13825" max="13825" width="87.5703125" style="37" bestFit="1" customWidth="1"/>
    <col min="13826" max="14080" width="9.140625" style="37"/>
    <col min="14081" max="14081" width="87.5703125" style="37" bestFit="1" customWidth="1"/>
    <col min="14082" max="14336" width="9.140625" style="37"/>
    <col min="14337" max="14337" width="87.5703125" style="37" bestFit="1" customWidth="1"/>
    <col min="14338" max="14592" width="9.140625" style="37"/>
    <col min="14593" max="14593" width="87.5703125" style="37" bestFit="1" customWidth="1"/>
    <col min="14594" max="14848" width="9.140625" style="37"/>
    <col min="14849" max="14849" width="87.5703125" style="37" bestFit="1" customWidth="1"/>
    <col min="14850" max="15104" width="9.140625" style="37"/>
    <col min="15105" max="15105" width="87.5703125" style="37" bestFit="1" customWidth="1"/>
    <col min="15106" max="15360" width="9.140625" style="37"/>
    <col min="15361" max="15361" width="87.5703125" style="37" bestFit="1" customWidth="1"/>
    <col min="15362" max="15616" width="9.140625" style="37"/>
    <col min="15617" max="15617" width="87.5703125" style="37" bestFit="1" customWidth="1"/>
    <col min="15618" max="15872" width="9.140625" style="37"/>
    <col min="15873" max="15873" width="87.5703125" style="37" bestFit="1" customWidth="1"/>
    <col min="15874" max="16128" width="9.140625" style="37"/>
    <col min="16129" max="16129" width="87.5703125" style="37" bestFit="1" customWidth="1"/>
    <col min="16130" max="16384" width="9.140625" style="37"/>
  </cols>
  <sheetData>
    <row r="4" spans="1:1" ht="42.75" x14ac:dyDescent="0.8">
      <c r="A4" s="227" t="s">
        <v>591</v>
      </c>
    </row>
    <row r="19" spans="1:1" ht="36.75" x14ac:dyDescent="0.6">
      <c r="A19" s="228" t="s">
        <v>482</v>
      </c>
    </row>
    <row r="20" spans="1:1" ht="23.25" x14ac:dyDescent="0.2">
      <c r="A20" s="229" t="s">
        <v>488</v>
      </c>
    </row>
    <row r="28" spans="1:1" ht="15.75" x14ac:dyDescent="0.25">
      <c r="A28" s="230" t="s">
        <v>483</v>
      </c>
    </row>
    <row r="29" spans="1:1" ht="15.75" x14ac:dyDescent="0.25">
      <c r="A29" s="230" t="s">
        <v>247</v>
      </c>
    </row>
    <row r="30" spans="1:1" ht="15.75" x14ac:dyDescent="0.25">
      <c r="A30" s="230" t="s">
        <v>484</v>
      </c>
    </row>
    <row r="31" spans="1:1" ht="15.75" x14ac:dyDescent="0.25">
      <c r="A31" s="230" t="s">
        <v>485</v>
      </c>
    </row>
    <row r="32" spans="1:1" ht="15.75" x14ac:dyDescent="0.25">
      <c r="A32" s="230" t="s">
        <v>486</v>
      </c>
    </row>
    <row r="33" spans="1:1" ht="15.75" x14ac:dyDescent="0.25">
      <c r="A33" s="230" t="s">
        <v>487</v>
      </c>
    </row>
    <row r="38" spans="1:1" ht="15" x14ac:dyDescent="0.25">
      <c r="A38" s="231"/>
    </row>
    <row r="39" spans="1:1" ht="15" x14ac:dyDescent="0.25">
      <c r="A39" s="232"/>
    </row>
    <row r="40" spans="1:1" ht="15" x14ac:dyDescent="0.25">
      <c r="A40" s="2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B1:D10"/>
  <sheetViews>
    <sheetView topLeftCell="B1" workbookViewId="0">
      <selection activeCell="C20" sqref="C20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6" style="2" customWidth="1"/>
    <col min="4" max="4" width="18.14062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243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4" spans="2:4" x14ac:dyDescent="0.25">
      <c r="B4" s="22"/>
      <c r="C4" s="18" t="s">
        <v>0</v>
      </c>
      <c r="D4" s="18" t="s">
        <v>1</v>
      </c>
    </row>
    <row r="5" spans="2:4" x14ac:dyDescent="0.25">
      <c r="B5" s="22"/>
      <c r="C5" s="18" t="s">
        <v>240</v>
      </c>
      <c r="D5" s="18" t="s">
        <v>240</v>
      </c>
    </row>
    <row r="6" spans="2:4" x14ac:dyDescent="0.25">
      <c r="B6" s="22"/>
      <c r="C6" s="22"/>
      <c r="D6" s="22"/>
    </row>
    <row r="7" spans="2:4" x14ac:dyDescent="0.25">
      <c r="B7" s="24" t="s">
        <v>116</v>
      </c>
      <c r="C7" s="24">
        <v>200000</v>
      </c>
      <c r="D7" s="27">
        <v>0</v>
      </c>
    </row>
    <row r="8" spans="2:4" x14ac:dyDescent="0.25">
      <c r="B8" s="22" t="s">
        <v>170</v>
      </c>
      <c r="C8" s="22">
        <v>19220</v>
      </c>
      <c r="D8" s="27">
        <v>0</v>
      </c>
    </row>
    <row r="9" spans="2:4" x14ac:dyDescent="0.25">
      <c r="B9" s="22" t="s">
        <v>601</v>
      </c>
      <c r="C9" s="22">
        <v>490798</v>
      </c>
      <c r="D9" s="27">
        <v>0</v>
      </c>
    </row>
    <row r="10" spans="2:4" x14ac:dyDescent="0.25">
      <c r="B10" s="22"/>
      <c r="C10" s="17">
        <f>SUM(C7:C9)</f>
        <v>710018</v>
      </c>
      <c r="D10" s="22"/>
    </row>
  </sheetData>
  <mergeCells count="3">
    <mergeCell ref="B1:D1"/>
    <mergeCell ref="B3:D3"/>
    <mergeCell ref="B2:D2"/>
  </mergeCells>
  <pageMargins left="0.70866141732283472" right="0.39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E76"/>
  <sheetViews>
    <sheetView topLeftCell="B1" workbookViewId="0">
      <selection activeCell="D4" sqref="D1:D1048576"/>
    </sheetView>
  </sheetViews>
  <sheetFormatPr defaultRowHeight="15" x14ac:dyDescent="0.25"/>
  <cols>
    <col min="1" max="1" width="0" style="2" hidden="1" customWidth="1"/>
    <col min="2" max="2" width="44.7109375" style="2" customWidth="1"/>
    <col min="3" max="3" width="13.42578125" style="2" customWidth="1"/>
    <col min="4" max="4" width="17.570312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244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5" spans="2:4" x14ac:dyDescent="0.25">
      <c r="B5" s="22"/>
      <c r="C5" s="18" t="s">
        <v>0</v>
      </c>
      <c r="D5" s="18" t="s">
        <v>1</v>
      </c>
    </row>
    <row r="6" spans="2:4" x14ac:dyDescent="0.25">
      <c r="B6" s="22"/>
      <c r="C6" s="18" t="s">
        <v>240</v>
      </c>
      <c r="D6" s="18" t="s">
        <v>240</v>
      </c>
    </row>
    <row r="7" spans="2:4" x14ac:dyDescent="0.25">
      <c r="B7" s="22"/>
      <c r="C7" s="22"/>
      <c r="D7" s="22"/>
    </row>
    <row r="8" spans="2:4" x14ac:dyDescent="0.25">
      <c r="B8" s="17" t="s">
        <v>171</v>
      </c>
      <c r="C8" s="17"/>
      <c r="D8" s="22"/>
    </row>
    <row r="9" spans="2:4" x14ac:dyDescent="0.25">
      <c r="B9" s="17" t="s">
        <v>172</v>
      </c>
      <c r="C9" s="26">
        <f>SUM(C10:C12)</f>
        <v>143992</v>
      </c>
      <c r="D9" s="26">
        <f>SUM(D10:D12)</f>
        <v>261845</v>
      </c>
    </row>
    <row r="10" spans="2:4" x14ac:dyDescent="0.25">
      <c r="B10" s="22" t="s">
        <v>152</v>
      </c>
      <c r="C10" s="22">
        <v>80296</v>
      </c>
      <c r="D10" s="27">
        <v>135638</v>
      </c>
    </row>
    <row r="11" spans="2:4" x14ac:dyDescent="0.25">
      <c r="B11" s="22" t="s">
        <v>173</v>
      </c>
      <c r="C11" s="22">
        <v>52416</v>
      </c>
      <c r="D11" s="27">
        <v>112887</v>
      </c>
    </row>
    <row r="12" spans="2:4" x14ac:dyDescent="0.25">
      <c r="B12" s="22" t="s">
        <v>568</v>
      </c>
      <c r="C12" s="22">
        <v>11280</v>
      </c>
      <c r="D12" s="27">
        <v>13320</v>
      </c>
    </row>
    <row r="13" spans="2:4" x14ac:dyDescent="0.25">
      <c r="B13" s="22"/>
      <c r="C13" s="22"/>
      <c r="D13" s="22"/>
    </row>
    <row r="14" spans="2:4" x14ac:dyDescent="0.25">
      <c r="B14" s="17" t="s">
        <v>174</v>
      </c>
      <c r="C14" s="17"/>
      <c r="D14" s="22"/>
    </row>
    <row r="15" spans="2:4" x14ac:dyDescent="0.25">
      <c r="B15" s="17" t="s">
        <v>175</v>
      </c>
      <c r="C15" s="26">
        <f>SUM(C16:C17)</f>
        <v>9953000</v>
      </c>
      <c r="D15" s="26">
        <f>SUM(D16:D18)</f>
        <v>9048000</v>
      </c>
    </row>
    <row r="16" spans="2:4" x14ac:dyDescent="0.25">
      <c r="B16" s="22" t="s">
        <v>176</v>
      </c>
      <c r="C16" s="22">
        <v>9953000</v>
      </c>
      <c r="D16" s="27">
        <v>9048000</v>
      </c>
    </row>
    <row r="17" spans="2:4" x14ac:dyDescent="0.25">
      <c r="B17" s="22" t="s">
        <v>177</v>
      </c>
      <c r="C17" s="22"/>
      <c r="D17" s="226"/>
    </row>
    <row r="18" spans="2:4" x14ac:dyDescent="0.25">
      <c r="B18" s="22" t="s">
        <v>509</v>
      </c>
      <c r="C18" s="22"/>
      <c r="D18" s="27"/>
    </row>
    <row r="19" spans="2:4" x14ac:dyDescent="0.25">
      <c r="B19" s="22"/>
      <c r="C19" s="22"/>
      <c r="D19" s="22"/>
    </row>
    <row r="20" spans="2:4" x14ac:dyDescent="0.25">
      <c r="B20" s="17" t="s">
        <v>178</v>
      </c>
      <c r="C20" s="17"/>
      <c r="D20" s="22"/>
    </row>
    <row r="21" spans="2:4" x14ac:dyDescent="0.25">
      <c r="B21" s="17" t="s">
        <v>180</v>
      </c>
      <c r="C21" s="17">
        <f>SUM(C22:C30)</f>
        <v>743698</v>
      </c>
      <c r="D21" s="26">
        <f>SUM(D22:D29)</f>
        <v>720526</v>
      </c>
    </row>
    <row r="22" spans="2:4" x14ac:dyDescent="0.25">
      <c r="B22" s="22" t="s">
        <v>179</v>
      </c>
      <c r="C22" s="22">
        <v>441746</v>
      </c>
      <c r="D22" s="27">
        <f>265120+146080+122267</f>
        <v>533467</v>
      </c>
    </row>
    <row r="23" spans="2:4" x14ac:dyDescent="0.25">
      <c r="B23" s="22" t="s">
        <v>510</v>
      </c>
      <c r="C23" s="22"/>
      <c r="D23" s="27"/>
    </row>
    <row r="24" spans="2:4" x14ac:dyDescent="0.25">
      <c r="B24" s="22" t="s">
        <v>227</v>
      </c>
      <c r="C24" s="22"/>
      <c r="D24" s="27"/>
    </row>
    <row r="25" spans="2:4" x14ac:dyDescent="0.25">
      <c r="B25" s="22" t="s">
        <v>546</v>
      </c>
      <c r="C25" s="22"/>
      <c r="D25" s="27"/>
    </row>
    <row r="26" spans="2:4" x14ac:dyDescent="0.25">
      <c r="B26" s="22" t="s">
        <v>558</v>
      </c>
      <c r="C26" s="22"/>
      <c r="D26" s="27">
        <v>4000</v>
      </c>
    </row>
    <row r="27" spans="2:4" x14ac:dyDescent="0.25">
      <c r="B27" s="22" t="s">
        <v>250</v>
      </c>
      <c r="C27" s="22">
        <v>105612</v>
      </c>
      <c r="D27" s="27">
        <v>0</v>
      </c>
    </row>
    <row r="28" spans="2:4" x14ac:dyDescent="0.25">
      <c r="B28" s="22" t="s">
        <v>557</v>
      </c>
      <c r="C28" s="22"/>
      <c r="D28" s="27">
        <v>183059</v>
      </c>
    </row>
    <row r="29" spans="2:4" x14ac:dyDescent="0.25">
      <c r="B29" s="22" t="s">
        <v>511</v>
      </c>
      <c r="C29" s="22">
        <v>1200</v>
      </c>
      <c r="D29" s="27">
        <v>0</v>
      </c>
    </row>
    <row r="30" spans="2:4" x14ac:dyDescent="0.25">
      <c r="B30" s="22" t="s">
        <v>569</v>
      </c>
      <c r="C30" s="22">
        <v>195140</v>
      </c>
      <c r="D30" s="27">
        <v>0</v>
      </c>
    </row>
    <row r="31" spans="2:4" x14ac:dyDescent="0.25">
      <c r="B31" s="22"/>
      <c r="C31" s="22"/>
      <c r="D31" s="22"/>
    </row>
    <row r="32" spans="2:4" x14ac:dyDescent="0.25">
      <c r="B32" s="17" t="s">
        <v>181</v>
      </c>
      <c r="C32" s="17"/>
      <c r="D32" s="22"/>
    </row>
    <row r="33" spans="2:4" x14ac:dyDescent="0.25">
      <c r="B33" s="17" t="s">
        <v>182</v>
      </c>
      <c r="C33" s="17">
        <f>SUM(C34:C64)</f>
        <v>7488939</v>
      </c>
      <c r="D33" s="26">
        <f>SUM(D34:D63)</f>
        <v>19099730</v>
      </c>
    </row>
    <row r="34" spans="2:4" x14ac:dyDescent="0.25">
      <c r="B34" s="22" t="s">
        <v>258</v>
      </c>
      <c r="C34" s="22"/>
      <c r="D34" s="27"/>
    </row>
    <row r="35" spans="2:4" x14ac:dyDescent="0.25">
      <c r="B35" s="22" t="s">
        <v>218</v>
      </c>
      <c r="C35" s="22">
        <v>290322</v>
      </c>
      <c r="D35" s="27">
        <v>401213</v>
      </c>
    </row>
    <row r="36" spans="2:4" x14ac:dyDescent="0.25">
      <c r="B36" s="22" t="s">
        <v>219</v>
      </c>
      <c r="C36" s="22"/>
      <c r="D36" s="27"/>
    </row>
    <row r="37" spans="2:4" x14ac:dyDescent="0.25">
      <c r="B37" s="22" t="s">
        <v>220</v>
      </c>
      <c r="C37" s="22"/>
      <c r="D37" s="27"/>
    </row>
    <row r="38" spans="2:4" x14ac:dyDescent="0.25">
      <c r="B38" s="22" t="s">
        <v>221</v>
      </c>
      <c r="C38" s="22">
        <v>33609</v>
      </c>
      <c r="D38" s="27">
        <f>2778+217913+633431</f>
        <v>854122</v>
      </c>
    </row>
    <row r="39" spans="2:4" x14ac:dyDescent="0.25">
      <c r="B39" s="22" t="s">
        <v>253</v>
      </c>
      <c r="C39" s="22"/>
      <c r="D39" s="27"/>
    </row>
    <row r="40" spans="2:4" x14ac:dyDescent="0.25">
      <c r="B40" s="22" t="s">
        <v>513</v>
      </c>
      <c r="C40" s="22">
        <v>3841162</v>
      </c>
      <c r="D40" s="27">
        <f>3595904+643500</f>
        <v>4239404</v>
      </c>
    </row>
    <row r="41" spans="2:4" x14ac:dyDescent="0.25">
      <c r="B41" s="22" t="s">
        <v>222</v>
      </c>
      <c r="C41" s="22"/>
      <c r="D41" s="27"/>
    </row>
    <row r="42" spans="2:4" x14ac:dyDescent="0.25">
      <c r="B42" s="22" t="s">
        <v>223</v>
      </c>
      <c r="C42" s="22"/>
      <c r="D42" s="27">
        <v>333498</v>
      </c>
    </row>
    <row r="43" spans="2:4" x14ac:dyDescent="0.25">
      <c r="B43" s="22" t="s">
        <v>224</v>
      </c>
      <c r="C43" s="22"/>
      <c r="D43" s="27"/>
    </row>
    <row r="44" spans="2:4" x14ac:dyDescent="0.25">
      <c r="B44" s="22" t="s">
        <v>512</v>
      </c>
      <c r="C44" s="22"/>
      <c r="D44" s="27"/>
    </row>
    <row r="45" spans="2:4" x14ac:dyDescent="0.25">
      <c r="B45" s="22" t="s">
        <v>515</v>
      </c>
      <c r="C45" s="22">
        <f>1100628+6028</f>
        <v>1106656</v>
      </c>
      <c r="D45" s="27">
        <v>5542501</v>
      </c>
    </row>
    <row r="46" spans="2:4" x14ac:dyDescent="0.25">
      <c r="B46" s="22" t="s">
        <v>516</v>
      </c>
      <c r="C46" s="22"/>
      <c r="D46" s="27"/>
    </row>
    <row r="47" spans="2:4" x14ac:dyDescent="0.25">
      <c r="B47" s="22" t="s">
        <v>217</v>
      </c>
      <c r="C47" s="22">
        <v>33548</v>
      </c>
      <c r="D47" s="27">
        <v>33070</v>
      </c>
    </row>
    <row r="48" spans="2:4" x14ac:dyDescent="0.25">
      <c r="B48" s="22" t="s">
        <v>183</v>
      </c>
      <c r="C48" s="22">
        <v>54352</v>
      </c>
      <c r="D48" s="27">
        <f>14980+4310</f>
        <v>19290</v>
      </c>
    </row>
    <row r="49" spans="2:4" x14ac:dyDescent="0.25">
      <c r="B49" s="22" t="s">
        <v>216</v>
      </c>
      <c r="C49" s="22">
        <v>1155</v>
      </c>
      <c r="D49" s="27">
        <f>1525+137100</f>
        <v>138625</v>
      </c>
    </row>
    <row r="50" spans="2:4" x14ac:dyDescent="0.25">
      <c r="B50" s="22" t="s">
        <v>547</v>
      </c>
      <c r="C50" s="22"/>
      <c r="D50" s="27">
        <v>93570</v>
      </c>
    </row>
    <row r="51" spans="2:4" x14ac:dyDescent="0.25">
      <c r="B51" s="22" t="s">
        <v>184</v>
      </c>
      <c r="C51" s="22">
        <v>1800224</v>
      </c>
      <c r="D51" s="27">
        <v>6657471</v>
      </c>
    </row>
    <row r="52" spans="2:4" x14ac:dyDescent="0.25">
      <c r="B52" s="22" t="s">
        <v>251</v>
      </c>
      <c r="C52" s="22"/>
      <c r="D52" s="27"/>
    </row>
    <row r="53" spans="2:4" x14ac:dyDescent="0.25">
      <c r="B53" s="22" t="s">
        <v>252</v>
      </c>
      <c r="C53" s="22"/>
      <c r="D53" s="27"/>
    </row>
    <row r="54" spans="2:4" x14ac:dyDescent="0.25">
      <c r="B54" s="22" t="s">
        <v>254</v>
      </c>
      <c r="C54" s="22"/>
      <c r="D54" s="27"/>
    </row>
    <row r="55" spans="2:4" x14ac:dyDescent="0.25">
      <c r="B55" s="22" t="s">
        <v>255</v>
      </c>
      <c r="C55" s="22"/>
      <c r="D55" s="27"/>
    </row>
    <row r="56" spans="2:4" x14ac:dyDescent="0.25">
      <c r="B56" s="22" t="s">
        <v>256</v>
      </c>
      <c r="C56" s="22"/>
      <c r="D56" s="27">
        <f>209500+4000+83150</f>
        <v>296650</v>
      </c>
    </row>
    <row r="57" spans="2:4" x14ac:dyDescent="0.25">
      <c r="B57" s="22" t="s">
        <v>259</v>
      </c>
      <c r="C57" s="22">
        <v>44000</v>
      </c>
      <c r="D57" s="27">
        <v>190500</v>
      </c>
    </row>
    <row r="58" spans="2:4" x14ac:dyDescent="0.25">
      <c r="B58" s="22" t="s">
        <v>236</v>
      </c>
      <c r="C58" s="22"/>
      <c r="D58" s="27"/>
    </row>
    <row r="59" spans="2:4" x14ac:dyDescent="0.25">
      <c r="B59" s="22" t="s">
        <v>260</v>
      </c>
      <c r="C59" s="22"/>
      <c r="D59" s="30"/>
    </row>
    <row r="60" spans="2:4" x14ac:dyDescent="0.25">
      <c r="B60" s="22" t="s">
        <v>261</v>
      </c>
      <c r="C60" s="22">
        <v>111850</v>
      </c>
      <c r="D60" s="30">
        <v>117250</v>
      </c>
    </row>
    <row r="61" spans="2:4" x14ac:dyDescent="0.25">
      <c r="B61" s="22" t="s">
        <v>517</v>
      </c>
      <c r="C61" s="22"/>
      <c r="D61" s="30"/>
    </row>
    <row r="62" spans="2:4" x14ac:dyDescent="0.25">
      <c r="B62" s="22" t="s">
        <v>257</v>
      </c>
      <c r="C62" s="22">
        <v>40000</v>
      </c>
      <c r="D62" s="30">
        <f>57040+1500+84026+25000+15000</f>
        <v>182566</v>
      </c>
    </row>
    <row r="63" spans="2:4" x14ac:dyDescent="0.25">
      <c r="B63" s="22" t="s">
        <v>514</v>
      </c>
      <c r="C63" s="22">
        <v>119561</v>
      </c>
      <c r="D63" s="30">
        <v>0</v>
      </c>
    </row>
    <row r="64" spans="2:4" x14ac:dyDescent="0.25">
      <c r="B64" s="22" t="s">
        <v>570</v>
      </c>
      <c r="C64" s="22">
        <v>12500</v>
      </c>
      <c r="D64" s="30">
        <v>0</v>
      </c>
    </row>
    <row r="65" spans="2:5" x14ac:dyDescent="0.25">
      <c r="B65" s="22"/>
      <c r="C65" s="22"/>
      <c r="D65" s="24"/>
    </row>
    <row r="66" spans="2:5" x14ac:dyDescent="0.25">
      <c r="B66" s="17" t="s">
        <v>185</v>
      </c>
      <c r="C66" s="17"/>
      <c r="D66" s="22"/>
    </row>
    <row r="67" spans="2:5" x14ac:dyDescent="0.25">
      <c r="B67" s="17" t="s">
        <v>186</v>
      </c>
      <c r="C67" s="17">
        <f>SUM(C68:C76)</f>
        <v>45330725</v>
      </c>
      <c r="D67" s="26">
        <f>SUM(D68:D76)</f>
        <v>0</v>
      </c>
    </row>
    <row r="68" spans="2:5" x14ac:dyDescent="0.25">
      <c r="B68" s="22" t="s">
        <v>265</v>
      </c>
      <c r="C68" s="22">
        <v>24937000</v>
      </c>
      <c r="D68" s="27"/>
    </row>
    <row r="69" spans="2:5" x14ac:dyDescent="0.25">
      <c r="B69" s="22" t="s">
        <v>266</v>
      </c>
      <c r="C69" s="22"/>
      <c r="D69" s="27"/>
    </row>
    <row r="70" spans="2:5" x14ac:dyDescent="0.25">
      <c r="B70" s="22" t="s">
        <v>561</v>
      </c>
      <c r="C70" s="22"/>
      <c r="D70" s="27"/>
      <c r="E70" s="3"/>
    </row>
    <row r="71" spans="2:5" x14ac:dyDescent="0.25">
      <c r="B71" s="22" t="s">
        <v>559</v>
      </c>
      <c r="C71" s="22"/>
      <c r="D71" s="27"/>
      <c r="E71" s="3"/>
    </row>
    <row r="72" spans="2:5" x14ac:dyDescent="0.25">
      <c r="B72" s="22" t="s">
        <v>560</v>
      </c>
      <c r="C72" s="22"/>
      <c r="D72" s="27"/>
      <c r="E72" s="3"/>
    </row>
    <row r="73" spans="2:5" x14ac:dyDescent="0.25">
      <c r="B73" s="22" t="s">
        <v>267</v>
      </c>
      <c r="C73" s="22">
        <v>12223000</v>
      </c>
      <c r="D73" s="27"/>
    </row>
    <row r="74" spans="2:5" x14ac:dyDescent="0.25">
      <c r="B74" s="22" t="s">
        <v>562</v>
      </c>
      <c r="C74" s="22">
        <v>8170725</v>
      </c>
      <c r="D74" s="27"/>
    </row>
    <row r="75" spans="2:5" x14ac:dyDescent="0.25">
      <c r="B75" s="22" t="s">
        <v>548</v>
      </c>
      <c r="C75" s="22"/>
      <c r="D75" s="27"/>
    </row>
    <row r="76" spans="2:5" x14ac:dyDescent="0.25">
      <c r="B76" s="22" t="s">
        <v>520</v>
      </c>
      <c r="C76" s="22"/>
      <c r="D76" s="27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B1:E51"/>
  <sheetViews>
    <sheetView topLeftCell="B1" workbookViewId="0">
      <selection activeCell="D4" sqref="D1:D1048576"/>
    </sheetView>
  </sheetViews>
  <sheetFormatPr defaultRowHeight="15" x14ac:dyDescent="0.25"/>
  <cols>
    <col min="1" max="1" width="0" style="2" hidden="1" customWidth="1"/>
    <col min="2" max="2" width="40.5703125" style="2" customWidth="1"/>
    <col min="3" max="3" width="14.28515625" style="2" customWidth="1"/>
    <col min="4" max="4" width="19.4257812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244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5" spans="2:4" x14ac:dyDescent="0.25">
      <c r="B5" s="22"/>
      <c r="C5" s="18" t="s">
        <v>0</v>
      </c>
      <c r="D5" s="18" t="s">
        <v>1</v>
      </c>
    </row>
    <row r="6" spans="2:4" x14ac:dyDescent="0.25">
      <c r="B6" s="22"/>
      <c r="C6" s="18" t="s">
        <v>240</v>
      </c>
      <c r="D6" s="18" t="s">
        <v>240</v>
      </c>
    </row>
    <row r="7" spans="2:4" x14ac:dyDescent="0.25">
      <c r="B7" s="22"/>
      <c r="C7" s="22"/>
      <c r="D7" s="22"/>
    </row>
    <row r="8" spans="2:4" x14ac:dyDescent="0.25">
      <c r="B8" s="17" t="s">
        <v>187</v>
      </c>
      <c r="C8" s="17"/>
      <c r="D8" s="22"/>
    </row>
    <row r="9" spans="2:4" x14ac:dyDescent="0.25">
      <c r="B9" s="17" t="s">
        <v>190</v>
      </c>
      <c r="C9" s="26">
        <f>SUM(C10:C12)</f>
        <v>9555420</v>
      </c>
      <c r="D9" s="26">
        <f>SUM(D10:D12)</f>
        <v>10762000</v>
      </c>
    </row>
    <row r="10" spans="2:4" x14ac:dyDescent="0.25">
      <c r="B10" s="22" t="s">
        <v>518</v>
      </c>
      <c r="C10" s="22">
        <v>9555420</v>
      </c>
      <c r="D10" s="27">
        <v>10762000</v>
      </c>
    </row>
    <row r="11" spans="2:4" x14ac:dyDescent="0.25">
      <c r="B11" s="22" t="s">
        <v>228</v>
      </c>
      <c r="C11" s="22"/>
      <c r="D11" s="22"/>
    </row>
    <row r="12" spans="2:4" x14ac:dyDescent="0.25">
      <c r="B12" s="22" t="s">
        <v>188</v>
      </c>
      <c r="C12" s="22"/>
      <c r="D12" s="22"/>
    </row>
    <row r="13" spans="2:4" x14ac:dyDescent="0.25">
      <c r="B13" s="22"/>
      <c r="C13" s="22"/>
      <c r="D13" s="22"/>
    </row>
    <row r="14" spans="2:4" x14ac:dyDescent="0.25">
      <c r="B14" s="17" t="s">
        <v>189</v>
      </c>
      <c r="C14" s="17"/>
      <c r="D14" s="22"/>
    </row>
    <row r="15" spans="2:4" x14ac:dyDescent="0.25">
      <c r="B15" s="17" t="s">
        <v>191</v>
      </c>
      <c r="C15" s="17">
        <f>SUM(C16:C24)</f>
        <v>1992277</v>
      </c>
      <c r="D15" s="26">
        <f>SUM(D16:D24)</f>
        <v>12094826</v>
      </c>
    </row>
    <row r="16" spans="2:4" x14ac:dyDescent="0.25">
      <c r="B16" s="22" t="s">
        <v>262</v>
      </c>
      <c r="C16" s="22"/>
      <c r="D16" s="27"/>
    </row>
    <row r="17" spans="2:5" x14ac:dyDescent="0.25">
      <c r="B17" s="22" t="s">
        <v>263</v>
      </c>
      <c r="C17" s="22"/>
      <c r="D17" s="27"/>
    </row>
    <row r="18" spans="2:5" x14ac:dyDescent="0.25">
      <c r="B18" s="22" t="s">
        <v>264</v>
      </c>
      <c r="C18" s="22">
        <v>2816</v>
      </c>
      <c r="D18" s="27">
        <v>0</v>
      </c>
    </row>
    <row r="19" spans="2:5" x14ac:dyDescent="0.25">
      <c r="B19" s="22" t="s">
        <v>226</v>
      </c>
      <c r="C19" s="22">
        <v>1223775</v>
      </c>
      <c r="D19" s="27">
        <f>8882041+74430+91509+164732+825144+56738+1693714+1343</f>
        <v>11789651</v>
      </c>
    </row>
    <row r="20" spans="2:5" x14ac:dyDescent="0.25">
      <c r="B20" s="22" t="s">
        <v>522</v>
      </c>
      <c r="C20" s="22">
        <v>765686</v>
      </c>
      <c r="D20" s="27">
        <v>305175</v>
      </c>
    </row>
    <row r="21" spans="2:5" x14ac:dyDescent="0.25">
      <c r="B21" s="22" t="s">
        <v>521</v>
      </c>
      <c r="C21" s="22"/>
      <c r="D21" s="27"/>
      <c r="E21" s="3"/>
    </row>
    <row r="22" spans="2:5" x14ac:dyDescent="0.25">
      <c r="B22" s="22" t="s">
        <v>225</v>
      </c>
      <c r="C22" s="22"/>
      <c r="D22" s="27"/>
    </row>
    <row r="23" spans="2:5" x14ac:dyDescent="0.25">
      <c r="B23" s="22" t="s">
        <v>519</v>
      </c>
      <c r="C23" s="22"/>
      <c r="D23" s="27"/>
    </row>
    <row r="24" spans="2:5" x14ac:dyDescent="0.25">
      <c r="B24" s="22" t="s">
        <v>473</v>
      </c>
      <c r="C24" s="22"/>
      <c r="D24" s="27"/>
    </row>
    <row r="25" spans="2:5" x14ac:dyDescent="0.25">
      <c r="B25" s="22"/>
      <c r="C25" s="22"/>
      <c r="D25" s="22"/>
    </row>
    <row r="26" spans="2:5" x14ac:dyDescent="0.25">
      <c r="B26" s="17" t="s">
        <v>192</v>
      </c>
      <c r="C26" s="17"/>
      <c r="D26" s="22"/>
    </row>
    <row r="27" spans="2:5" x14ac:dyDescent="0.25">
      <c r="B27" s="17" t="s">
        <v>193</v>
      </c>
      <c r="C27" s="26">
        <f>SUM(C28:C43)</f>
        <v>16499816</v>
      </c>
      <c r="D27" s="26">
        <f>SUM(D28:D43)</f>
        <v>16200290</v>
      </c>
    </row>
    <row r="28" spans="2:5" x14ac:dyDescent="0.25">
      <c r="B28" s="22" t="s">
        <v>523</v>
      </c>
      <c r="C28" s="22"/>
      <c r="D28" s="27"/>
    </row>
    <row r="29" spans="2:5" x14ac:dyDescent="0.25">
      <c r="B29" s="22" t="s">
        <v>571</v>
      </c>
      <c r="C29" s="22">
        <v>14302810</v>
      </c>
      <c r="D29" s="27">
        <f>173866+9585372</f>
        <v>9759238</v>
      </c>
    </row>
    <row r="30" spans="2:5" x14ac:dyDescent="0.25">
      <c r="B30" s="22" t="s">
        <v>524</v>
      </c>
      <c r="C30" s="22"/>
      <c r="D30" s="27"/>
    </row>
    <row r="31" spans="2:5" x14ac:dyDescent="0.25">
      <c r="B31" s="22" t="s">
        <v>525</v>
      </c>
      <c r="C31" s="22"/>
      <c r="D31" s="27">
        <v>783040</v>
      </c>
    </row>
    <row r="32" spans="2:5" x14ac:dyDescent="0.25">
      <c r="B32" s="22" t="s">
        <v>526</v>
      </c>
      <c r="C32" s="22"/>
      <c r="D32" s="27">
        <v>152415</v>
      </c>
    </row>
    <row r="33" spans="2:4" x14ac:dyDescent="0.25">
      <c r="B33" s="22" t="s">
        <v>527</v>
      </c>
      <c r="C33" s="22"/>
      <c r="D33" s="27">
        <v>51600</v>
      </c>
    </row>
    <row r="34" spans="2:4" x14ac:dyDescent="0.25">
      <c r="B34" s="22" t="s">
        <v>563</v>
      </c>
      <c r="C34" s="22"/>
      <c r="D34" s="27">
        <v>504832</v>
      </c>
    </row>
    <row r="35" spans="2:4" x14ac:dyDescent="0.25">
      <c r="B35" s="22" t="s">
        <v>564</v>
      </c>
      <c r="C35" s="22"/>
      <c r="D35" s="27">
        <v>223486</v>
      </c>
    </row>
    <row r="36" spans="2:4" x14ac:dyDescent="0.25">
      <c r="B36" s="22" t="s">
        <v>566</v>
      </c>
      <c r="C36" s="22"/>
      <c r="D36" s="27">
        <v>1434474</v>
      </c>
    </row>
    <row r="37" spans="2:4" x14ac:dyDescent="0.25">
      <c r="B37" s="22" t="s">
        <v>528</v>
      </c>
      <c r="C37" s="22"/>
      <c r="D37" s="27">
        <v>423700</v>
      </c>
    </row>
    <row r="38" spans="2:4" x14ac:dyDescent="0.25">
      <c r="B38" s="22" t="s">
        <v>565</v>
      </c>
      <c r="C38" s="22"/>
      <c r="D38" s="27">
        <v>909013</v>
      </c>
    </row>
    <row r="39" spans="2:4" x14ac:dyDescent="0.25">
      <c r="B39" s="22" t="s">
        <v>530</v>
      </c>
      <c r="C39" s="22"/>
      <c r="D39" s="27">
        <v>1621775</v>
      </c>
    </row>
    <row r="40" spans="2:4" x14ac:dyDescent="0.25">
      <c r="B40" s="22" t="s">
        <v>529</v>
      </c>
      <c r="C40" s="22"/>
      <c r="D40" s="27">
        <v>52872</v>
      </c>
    </row>
    <row r="41" spans="2:4" x14ac:dyDescent="0.25">
      <c r="B41" s="22" t="s">
        <v>550</v>
      </c>
      <c r="C41" s="22"/>
      <c r="D41" s="27">
        <v>283845</v>
      </c>
    </row>
    <row r="42" spans="2:4" x14ac:dyDescent="0.25">
      <c r="B42" s="22" t="s">
        <v>549</v>
      </c>
      <c r="C42" s="22">
        <v>61476</v>
      </c>
      <c r="D42" s="27">
        <v>0</v>
      </c>
    </row>
    <row r="43" spans="2:4" x14ac:dyDescent="0.25">
      <c r="B43" s="22" t="s">
        <v>572</v>
      </c>
      <c r="C43" s="22">
        <v>2135530</v>
      </c>
      <c r="D43" s="27">
        <v>0</v>
      </c>
    </row>
    <row r="44" spans="2:4" x14ac:dyDescent="0.25">
      <c r="B44" s="22"/>
      <c r="C44" s="22"/>
      <c r="D44" s="22"/>
    </row>
    <row r="45" spans="2:4" x14ac:dyDescent="0.25">
      <c r="B45" s="17" t="s">
        <v>194</v>
      </c>
      <c r="C45" s="17"/>
      <c r="D45" s="22"/>
    </row>
    <row r="46" spans="2:4" x14ac:dyDescent="0.25">
      <c r="B46" s="17" t="s">
        <v>195</v>
      </c>
      <c r="C46" s="17">
        <f>SUM(C47:C51)+'29to31'!C7</f>
        <v>7266575</v>
      </c>
      <c r="D46" s="26">
        <f>SUM(D47:D51)+'29to31'!D8+'29to31'!D9+'29to31'!D13+'29to31'!D14+'29to31'!D15+'29to31'!D17</f>
        <v>1228574</v>
      </c>
    </row>
    <row r="47" spans="2:4" x14ac:dyDescent="0.25">
      <c r="B47" s="22" t="s">
        <v>196</v>
      </c>
      <c r="C47" s="22">
        <v>673758</v>
      </c>
      <c r="D47" s="27">
        <v>522607</v>
      </c>
    </row>
    <row r="48" spans="2:4" x14ac:dyDescent="0.25">
      <c r="B48" s="22" t="s">
        <v>197</v>
      </c>
      <c r="C48" s="22">
        <v>51222</v>
      </c>
      <c r="D48" s="27">
        <v>51222</v>
      </c>
    </row>
    <row r="49" spans="2:4" x14ac:dyDescent="0.25">
      <c r="B49" s="22" t="s">
        <v>198</v>
      </c>
      <c r="C49" s="22">
        <v>7154</v>
      </c>
      <c r="D49" s="27">
        <v>5227</v>
      </c>
    </row>
    <row r="50" spans="2:4" x14ac:dyDescent="0.25">
      <c r="B50" s="22" t="s">
        <v>229</v>
      </c>
      <c r="C50" s="22">
        <v>7000</v>
      </c>
      <c r="D50" s="27">
        <v>8169</v>
      </c>
    </row>
    <row r="51" spans="2:4" x14ac:dyDescent="0.25">
      <c r="B51" s="22" t="s">
        <v>230</v>
      </c>
      <c r="C51" s="22">
        <v>46721</v>
      </c>
      <c r="D51" s="27">
        <v>52729</v>
      </c>
    </row>
  </sheetData>
  <mergeCells count="3">
    <mergeCell ref="B1:D1"/>
    <mergeCell ref="B3:D3"/>
    <mergeCell ref="B2:D2"/>
  </mergeCells>
  <pageMargins left="0.70866141732283472" right="0.38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B1:E58"/>
  <sheetViews>
    <sheetView topLeftCell="B1" workbookViewId="0">
      <selection activeCell="D4" sqref="D1:D1048576"/>
    </sheetView>
  </sheetViews>
  <sheetFormatPr defaultRowHeight="15" x14ac:dyDescent="0.25"/>
  <cols>
    <col min="1" max="1" width="0" style="2" hidden="1" customWidth="1"/>
    <col min="2" max="2" width="37.5703125" style="2" customWidth="1"/>
    <col min="3" max="3" width="12.7109375" style="2" customWidth="1"/>
    <col min="4" max="4" width="19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244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5" spans="2:4" x14ac:dyDescent="0.25">
      <c r="B5" s="22"/>
      <c r="C5" s="18" t="s">
        <v>0</v>
      </c>
      <c r="D5" s="18" t="s">
        <v>1</v>
      </c>
    </row>
    <row r="6" spans="2:4" x14ac:dyDescent="0.25">
      <c r="B6" s="22"/>
      <c r="C6" s="18" t="s">
        <v>240</v>
      </c>
      <c r="D6" s="18" t="s">
        <v>240</v>
      </c>
    </row>
    <row r="7" spans="2:4" x14ac:dyDescent="0.25">
      <c r="B7" s="22"/>
      <c r="C7" s="22">
        <f>SUM(C8:C17)</f>
        <v>6480720</v>
      </c>
      <c r="D7" s="22"/>
    </row>
    <row r="8" spans="2:4" x14ac:dyDescent="0.25">
      <c r="B8" s="22" t="s">
        <v>231</v>
      </c>
      <c r="C8" s="22">
        <v>51600</v>
      </c>
      <c r="D8" s="27">
        <v>26010</v>
      </c>
    </row>
    <row r="9" spans="2:4" x14ac:dyDescent="0.25">
      <c r="B9" s="22" t="s">
        <v>232</v>
      </c>
      <c r="C9" s="22">
        <v>698971</v>
      </c>
      <c r="D9" s="27">
        <v>44209</v>
      </c>
    </row>
    <row r="10" spans="2:4" x14ac:dyDescent="0.25">
      <c r="B10" s="22" t="s">
        <v>531</v>
      </c>
      <c r="C10" s="22"/>
      <c r="D10" s="27"/>
    </row>
    <row r="11" spans="2:4" x14ac:dyDescent="0.25">
      <c r="B11" s="22" t="s">
        <v>532</v>
      </c>
      <c r="C11" s="22"/>
      <c r="D11" s="27"/>
    </row>
    <row r="12" spans="2:4" x14ac:dyDescent="0.25">
      <c r="B12" s="22" t="s">
        <v>533</v>
      </c>
      <c r="C12" s="22"/>
      <c r="D12" s="27"/>
    </row>
    <row r="13" spans="2:4" x14ac:dyDescent="0.25">
      <c r="B13" s="22" t="s">
        <v>233</v>
      </c>
      <c r="C13" s="22">
        <v>473292</v>
      </c>
      <c r="D13" s="27">
        <f>69208+95854+31085</f>
        <v>196147</v>
      </c>
    </row>
    <row r="14" spans="2:4" x14ac:dyDescent="0.25">
      <c r="B14" s="22" t="s">
        <v>234</v>
      </c>
      <c r="C14" s="22">
        <f>97822+296577</f>
        <v>394399</v>
      </c>
      <c r="D14" s="27">
        <f>72751+213738</f>
        <v>286489</v>
      </c>
    </row>
    <row r="15" spans="2:4" x14ac:dyDescent="0.25">
      <c r="B15" s="22" t="s">
        <v>534</v>
      </c>
      <c r="C15" s="22">
        <v>3484079</v>
      </c>
      <c r="D15" s="27">
        <v>16500</v>
      </c>
    </row>
    <row r="16" spans="2:4" x14ac:dyDescent="0.25">
      <c r="B16" s="22" t="s">
        <v>535</v>
      </c>
      <c r="C16" s="22">
        <v>546127</v>
      </c>
      <c r="D16" s="27">
        <v>0</v>
      </c>
    </row>
    <row r="17" spans="2:5" x14ac:dyDescent="0.25">
      <c r="B17" s="22" t="s">
        <v>551</v>
      </c>
      <c r="C17" s="22">
        <f>815851+16401</f>
        <v>832252</v>
      </c>
      <c r="D17" s="27">
        <v>19265</v>
      </c>
    </row>
    <row r="18" spans="2:5" x14ac:dyDescent="0.25">
      <c r="B18" s="22"/>
      <c r="C18" s="22"/>
      <c r="D18" s="22"/>
    </row>
    <row r="19" spans="2:5" x14ac:dyDescent="0.25">
      <c r="B19" s="17" t="s">
        <v>199</v>
      </c>
      <c r="C19" s="17"/>
      <c r="D19" s="22"/>
    </row>
    <row r="20" spans="2:5" x14ac:dyDescent="0.25">
      <c r="B20" s="17" t="s">
        <v>245</v>
      </c>
      <c r="C20" s="17">
        <f>SUM(C21:C36)</f>
        <v>46136501</v>
      </c>
      <c r="D20" s="26">
        <f>SUM(D21:D36)</f>
        <v>16912305</v>
      </c>
    </row>
    <row r="21" spans="2:5" x14ac:dyDescent="0.25">
      <c r="B21" s="22" t="s">
        <v>474</v>
      </c>
      <c r="C21" s="22"/>
      <c r="D21" s="27"/>
    </row>
    <row r="22" spans="2:5" x14ac:dyDescent="0.25">
      <c r="B22" s="22" t="s">
        <v>542</v>
      </c>
      <c r="C22" s="22"/>
      <c r="D22" s="27"/>
    </row>
    <row r="23" spans="2:5" x14ac:dyDescent="0.25">
      <c r="B23" s="22" t="s">
        <v>475</v>
      </c>
      <c r="C23" s="22"/>
      <c r="D23" s="27"/>
    </row>
    <row r="24" spans="2:5" x14ac:dyDescent="0.25">
      <c r="B24" s="22" t="s">
        <v>269</v>
      </c>
      <c r="C24" s="22"/>
      <c r="D24" s="27">
        <v>1771259</v>
      </c>
    </row>
    <row r="25" spans="2:5" x14ac:dyDescent="0.25">
      <c r="B25" s="22" t="s">
        <v>567</v>
      </c>
      <c r="C25" s="22"/>
      <c r="D25" s="27">
        <v>33254</v>
      </c>
    </row>
    <row r="26" spans="2:5" x14ac:dyDescent="0.25">
      <c r="B26" s="22" t="s">
        <v>602</v>
      </c>
      <c r="C26" s="22">
        <v>16131729</v>
      </c>
      <c r="D26" s="27">
        <v>3714680</v>
      </c>
    </row>
    <row r="27" spans="2:5" x14ac:dyDescent="0.25">
      <c r="B27" s="22" t="s">
        <v>588</v>
      </c>
      <c r="C27" s="22">
        <v>20674112</v>
      </c>
      <c r="D27" s="27">
        <v>5667721</v>
      </c>
    </row>
    <row r="28" spans="2:5" x14ac:dyDescent="0.25">
      <c r="B28" s="22" t="s">
        <v>489</v>
      </c>
      <c r="C28" s="22">
        <v>3552274</v>
      </c>
      <c r="D28" s="27">
        <v>302579</v>
      </c>
    </row>
    <row r="29" spans="2:5" x14ac:dyDescent="0.25">
      <c r="B29" s="24" t="s">
        <v>576</v>
      </c>
      <c r="C29" s="24"/>
      <c r="D29" s="27">
        <v>870695</v>
      </c>
      <c r="E29" s="4"/>
    </row>
    <row r="30" spans="2:5" x14ac:dyDescent="0.25">
      <c r="B30" s="24" t="s">
        <v>605</v>
      </c>
      <c r="C30" s="24"/>
      <c r="D30" s="27">
        <v>69516</v>
      </c>
      <c r="E30" s="4"/>
    </row>
    <row r="31" spans="2:5" x14ac:dyDescent="0.25">
      <c r="B31" s="24" t="s">
        <v>585</v>
      </c>
      <c r="C31" s="24">
        <v>65439</v>
      </c>
      <c r="D31" s="27">
        <f>500000+2537999+1000000</f>
        <v>4037999</v>
      </c>
      <c r="E31" s="4"/>
    </row>
    <row r="32" spans="2:5" x14ac:dyDescent="0.25">
      <c r="B32" s="24" t="s">
        <v>586</v>
      </c>
      <c r="C32" s="24">
        <v>2000000</v>
      </c>
      <c r="D32" s="27">
        <v>0</v>
      </c>
    </row>
    <row r="33" spans="2:4" x14ac:dyDescent="0.25">
      <c r="B33" s="24" t="s">
        <v>606</v>
      </c>
      <c r="C33" s="24"/>
      <c r="D33" s="27">
        <v>300000</v>
      </c>
    </row>
    <row r="34" spans="2:4" x14ac:dyDescent="0.25">
      <c r="B34" s="24" t="s">
        <v>575</v>
      </c>
      <c r="C34" s="24"/>
      <c r="D34" s="27">
        <v>17600</v>
      </c>
    </row>
    <row r="35" spans="2:4" x14ac:dyDescent="0.25">
      <c r="B35" s="24" t="s">
        <v>587</v>
      </c>
      <c r="C35" s="24">
        <v>3712947</v>
      </c>
      <c r="D35" s="27">
        <v>17002</v>
      </c>
    </row>
    <row r="36" spans="2:4" x14ac:dyDescent="0.25">
      <c r="B36" s="24" t="s">
        <v>607</v>
      </c>
      <c r="C36" s="24"/>
      <c r="D36" s="27">
        <v>110000</v>
      </c>
    </row>
    <row r="37" spans="2:4" x14ac:dyDescent="0.25">
      <c r="B37" s="24"/>
      <c r="C37" s="24"/>
      <c r="D37" s="22"/>
    </row>
    <row r="38" spans="2:4" x14ac:dyDescent="0.25">
      <c r="B38" s="17" t="s">
        <v>200</v>
      </c>
      <c r="C38" s="17"/>
      <c r="D38" s="22"/>
    </row>
    <row r="39" spans="2:4" x14ac:dyDescent="0.25">
      <c r="B39" s="17" t="s">
        <v>246</v>
      </c>
      <c r="C39" s="17">
        <f>SUM(C40:C58)</f>
        <v>4783459</v>
      </c>
      <c r="D39" s="26">
        <f>SUM(D40:D58)</f>
        <v>11249916</v>
      </c>
    </row>
    <row r="40" spans="2:4" x14ac:dyDescent="0.25">
      <c r="B40" s="22" t="s">
        <v>536</v>
      </c>
      <c r="C40" s="22"/>
      <c r="D40" s="27">
        <v>82099</v>
      </c>
    </row>
    <row r="41" spans="2:4" x14ac:dyDescent="0.25">
      <c r="B41" s="22" t="s">
        <v>603</v>
      </c>
      <c r="C41" s="22">
        <v>0</v>
      </c>
      <c r="D41" s="27">
        <v>8443925</v>
      </c>
    </row>
    <row r="42" spans="2:4" x14ac:dyDescent="0.25">
      <c r="B42" s="22" t="s">
        <v>604</v>
      </c>
      <c r="C42" s="22">
        <v>0</v>
      </c>
      <c r="D42" s="27">
        <v>0</v>
      </c>
    </row>
    <row r="43" spans="2:4" x14ac:dyDescent="0.25">
      <c r="B43" s="22" t="s">
        <v>538</v>
      </c>
      <c r="C43" s="22"/>
      <c r="D43" s="27"/>
    </row>
    <row r="44" spans="2:4" x14ac:dyDescent="0.25">
      <c r="B44" s="22" t="s">
        <v>537</v>
      </c>
      <c r="C44" s="22"/>
      <c r="D44" s="27"/>
    </row>
    <row r="45" spans="2:4" x14ac:dyDescent="0.25">
      <c r="B45" s="22" t="s">
        <v>539</v>
      </c>
      <c r="C45" s="22"/>
      <c r="D45" s="27"/>
    </row>
    <row r="46" spans="2:4" x14ac:dyDescent="0.25">
      <c r="B46" s="22" t="s">
        <v>540</v>
      </c>
      <c r="C46" s="22">
        <v>231530</v>
      </c>
      <c r="D46" s="27">
        <v>28786</v>
      </c>
    </row>
    <row r="47" spans="2:4" x14ac:dyDescent="0.25">
      <c r="B47" s="22" t="s">
        <v>574</v>
      </c>
      <c r="C47" s="22">
        <v>1229681</v>
      </c>
      <c r="D47" s="27">
        <v>0</v>
      </c>
    </row>
    <row r="48" spans="2:4" x14ac:dyDescent="0.25">
      <c r="B48" s="22" t="s">
        <v>575</v>
      </c>
      <c r="C48" s="22">
        <v>7680</v>
      </c>
      <c r="D48" s="27">
        <v>0</v>
      </c>
    </row>
    <row r="49" spans="2:4" x14ac:dyDescent="0.25">
      <c r="B49" s="22" t="s">
        <v>541</v>
      </c>
      <c r="C49" s="22">
        <v>462701</v>
      </c>
      <c r="D49" s="27">
        <f>39315+7555</f>
        <v>46870</v>
      </c>
    </row>
    <row r="50" spans="2:4" x14ac:dyDescent="0.25">
      <c r="B50" s="22" t="s">
        <v>235</v>
      </c>
      <c r="C50" s="22">
        <v>309716</v>
      </c>
      <c r="D50" s="27">
        <f>331236+40923+155913</f>
        <v>528072</v>
      </c>
    </row>
    <row r="51" spans="2:4" x14ac:dyDescent="0.25">
      <c r="B51" s="22" t="s">
        <v>543</v>
      </c>
      <c r="C51" s="22">
        <v>1092833</v>
      </c>
      <c r="D51" s="27">
        <v>550129</v>
      </c>
    </row>
    <row r="52" spans="2:4" x14ac:dyDescent="0.25">
      <c r="B52" s="22" t="s">
        <v>544</v>
      </c>
      <c r="C52" s="22">
        <f>351490</f>
        <v>351490</v>
      </c>
      <c r="D52" s="27">
        <f>34379+21686+9850+162000+1342120</f>
        <v>1570035</v>
      </c>
    </row>
    <row r="53" spans="2:4" x14ac:dyDescent="0.25">
      <c r="B53" s="22" t="s">
        <v>573</v>
      </c>
      <c r="C53" s="22">
        <v>1950</v>
      </c>
      <c r="D53" s="27">
        <v>0</v>
      </c>
    </row>
    <row r="54" spans="2:4" x14ac:dyDescent="0.25">
      <c r="B54" s="22" t="s">
        <v>590</v>
      </c>
      <c r="C54" s="22">
        <v>1095878</v>
      </c>
      <c r="D54" s="27">
        <v>0</v>
      </c>
    </row>
    <row r="55" spans="2:4" x14ac:dyDescent="0.25">
      <c r="B55" s="22" t="s">
        <v>582</v>
      </c>
      <c r="C55" s="22">
        <v>0</v>
      </c>
      <c r="D55" s="27">
        <v>0</v>
      </c>
    </row>
    <row r="56" spans="2:4" x14ac:dyDescent="0.25">
      <c r="B56" s="22" t="s">
        <v>545</v>
      </c>
      <c r="C56" s="22">
        <v>0</v>
      </c>
      <c r="D56" s="27">
        <v>0</v>
      </c>
    </row>
    <row r="57" spans="2:4" x14ac:dyDescent="0.25">
      <c r="B57" s="22" t="s">
        <v>583</v>
      </c>
      <c r="C57" s="22">
        <v>0</v>
      </c>
      <c r="D57" s="27">
        <v>0</v>
      </c>
    </row>
    <row r="58" spans="2:4" x14ac:dyDescent="0.25">
      <c r="B58" s="22" t="s">
        <v>581</v>
      </c>
      <c r="C58" s="22">
        <v>0</v>
      </c>
      <c r="D58" s="27">
        <v>0</v>
      </c>
    </row>
  </sheetData>
  <mergeCells count="3">
    <mergeCell ref="B1:D1"/>
    <mergeCell ref="B3:D3"/>
    <mergeCell ref="B2:D2"/>
  </mergeCells>
  <pageMargins left="0.70866141732283472" right="0.70866141732283472" top="0.31" bottom="0.3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37"/>
  <sheetViews>
    <sheetView workbookViewId="0"/>
  </sheetViews>
  <sheetFormatPr defaultRowHeight="12.75" x14ac:dyDescent="0.2"/>
  <cols>
    <col min="1" max="1" width="9.140625" style="37"/>
    <col min="2" max="2" width="32" style="37" bestFit="1" customWidth="1"/>
    <col min="3" max="3" width="5.7109375" style="37" customWidth="1"/>
    <col min="4" max="4" width="13.42578125" style="37" bestFit="1" customWidth="1"/>
    <col min="5" max="5" width="13.5703125" style="37" bestFit="1" customWidth="1"/>
    <col min="6" max="6" width="13.42578125" style="37" bestFit="1" customWidth="1"/>
    <col min="7" max="257" width="9.140625" style="37"/>
    <col min="258" max="258" width="32" style="37" bestFit="1" customWidth="1"/>
    <col min="259" max="259" width="5.7109375" style="37" customWidth="1"/>
    <col min="260" max="260" width="12.7109375" style="37" bestFit="1" customWidth="1"/>
    <col min="261" max="261" width="13.5703125" style="37" bestFit="1" customWidth="1"/>
    <col min="262" max="262" width="12.7109375" style="37" bestFit="1" customWidth="1"/>
    <col min="263" max="513" width="9.140625" style="37"/>
    <col min="514" max="514" width="32" style="37" bestFit="1" customWidth="1"/>
    <col min="515" max="515" width="5.7109375" style="37" customWidth="1"/>
    <col min="516" max="516" width="12.7109375" style="37" bestFit="1" customWidth="1"/>
    <col min="517" max="517" width="13.5703125" style="37" bestFit="1" customWidth="1"/>
    <col min="518" max="518" width="12.7109375" style="37" bestFit="1" customWidth="1"/>
    <col min="519" max="769" width="9.140625" style="37"/>
    <col min="770" max="770" width="32" style="37" bestFit="1" customWidth="1"/>
    <col min="771" max="771" width="5.7109375" style="37" customWidth="1"/>
    <col min="772" max="772" width="12.7109375" style="37" bestFit="1" customWidth="1"/>
    <col min="773" max="773" width="13.5703125" style="37" bestFit="1" customWidth="1"/>
    <col min="774" max="774" width="12.7109375" style="37" bestFit="1" customWidth="1"/>
    <col min="775" max="1025" width="9.140625" style="37"/>
    <col min="1026" max="1026" width="32" style="37" bestFit="1" customWidth="1"/>
    <col min="1027" max="1027" width="5.7109375" style="37" customWidth="1"/>
    <col min="1028" max="1028" width="12.7109375" style="37" bestFit="1" customWidth="1"/>
    <col min="1029" max="1029" width="13.5703125" style="37" bestFit="1" customWidth="1"/>
    <col min="1030" max="1030" width="12.7109375" style="37" bestFit="1" customWidth="1"/>
    <col min="1031" max="1281" width="9.140625" style="37"/>
    <col min="1282" max="1282" width="32" style="37" bestFit="1" customWidth="1"/>
    <col min="1283" max="1283" width="5.7109375" style="37" customWidth="1"/>
    <col min="1284" max="1284" width="12.7109375" style="37" bestFit="1" customWidth="1"/>
    <col min="1285" max="1285" width="13.5703125" style="37" bestFit="1" customWidth="1"/>
    <col min="1286" max="1286" width="12.7109375" style="37" bestFit="1" customWidth="1"/>
    <col min="1287" max="1537" width="9.140625" style="37"/>
    <col min="1538" max="1538" width="32" style="37" bestFit="1" customWidth="1"/>
    <col min="1539" max="1539" width="5.7109375" style="37" customWidth="1"/>
    <col min="1540" max="1540" width="12.7109375" style="37" bestFit="1" customWidth="1"/>
    <col min="1541" max="1541" width="13.5703125" style="37" bestFit="1" customWidth="1"/>
    <col min="1542" max="1542" width="12.7109375" style="37" bestFit="1" customWidth="1"/>
    <col min="1543" max="1793" width="9.140625" style="37"/>
    <col min="1794" max="1794" width="32" style="37" bestFit="1" customWidth="1"/>
    <col min="1795" max="1795" width="5.7109375" style="37" customWidth="1"/>
    <col min="1796" max="1796" width="12.7109375" style="37" bestFit="1" customWidth="1"/>
    <col min="1797" max="1797" width="13.5703125" style="37" bestFit="1" customWidth="1"/>
    <col min="1798" max="1798" width="12.7109375" style="37" bestFit="1" customWidth="1"/>
    <col min="1799" max="2049" width="9.140625" style="37"/>
    <col min="2050" max="2050" width="32" style="37" bestFit="1" customWidth="1"/>
    <col min="2051" max="2051" width="5.7109375" style="37" customWidth="1"/>
    <col min="2052" max="2052" width="12.7109375" style="37" bestFit="1" customWidth="1"/>
    <col min="2053" max="2053" width="13.5703125" style="37" bestFit="1" customWidth="1"/>
    <col min="2054" max="2054" width="12.7109375" style="37" bestFit="1" customWidth="1"/>
    <col min="2055" max="2305" width="9.140625" style="37"/>
    <col min="2306" max="2306" width="32" style="37" bestFit="1" customWidth="1"/>
    <col min="2307" max="2307" width="5.7109375" style="37" customWidth="1"/>
    <col min="2308" max="2308" width="12.7109375" style="37" bestFit="1" customWidth="1"/>
    <col min="2309" max="2309" width="13.5703125" style="37" bestFit="1" customWidth="1"/>
    <col min="2310" max="2310" width="12.7109375" style="37" bestFit="1" customWidth="1"/>
    <col min="2311" max="2561" width="9.140625" style="37"/>
    <col min="2562" max="2562" width="32" style="37" bestFit="1" customWidth="1"/>
    <col min="2563" max="2563" width="5.7109375" style="37" customWidth="1"/>
    <col min="2564" max="2564" width="12.7109375" style="37" bestFit="1" customWidth="1"/>
    <col min="2565" max="2565" width="13.5703125" style="37" bestFit="1" customWidth="1"/>
    <col min="2566" max="2566" width="12.7109375" style="37" bestFit="1" customWidth="1"/>
    <col min="2567" max="2817" width="9.140625" style="37"/>
    <col min="2818" max="2818" width="32" style="37" bestFit="1" customWidth="1"/>
    <col min="2819" max="2819" width="5.7109375" style="37" customWidth="1"/>
    <col min="2820" max="2820" width="12.7109375" style="37" bestFit="1" customWidth="1"/>
    <col min="2821" max="2821" width="13.5703125" style="37" bestFit="1" customWidth="1"/>
    <col min="2822" max="2822" width="12.7109375" style="37" bestFit="1" customWidth="1"/>
    <col min="2823" max="3073" width="9.140625" style="37"/>
    <col min="3074" max="3074" width="32" style="37" bestFit="1" customWidth="1"/>
    <col min="3075" max="3075" width="5.7109375" style="37" customWidth="1"/>
    <col min="3076" max="3076" width="12.7109375" style="37" bestFit="1" customWidth="1"/>
    <col min="3077" max="3077" width="13.5703125" style="37" bestFit="1" customWidth="1"/>
    <col min="3078" max="3078" width="12.7109375" style="37" bestFit="1" customWidth="1"/>
    <col min="3079" max="3329" width="9.140625" style="37"/>
    <col min="3330" max="3330" width="32" style="37" bestFit="1" customWidth="1"/>
    <col min="3331" max="3331" width="5.7109375" style="37" customWidth="1"/>
    <col min="3332" max="3332" width="12.7109375" style="37" bestFit="1" customWidth="1"/>
    <col min="3333" max="3333" width="13.5703125" style="37" bestFit="1" customWidth="1"/>
    <col min="3334" max="3334" width="12.7109375" style="37" bestFit="1" customWidth="1"/>
    <col min="3335" max="3585" width="9.140625" style="37"/>
    <col min="3586" max="3586" width="32" style="37" bestFit="1" customWidth="1"/>
    <col min="3587" max="3587" width="5.7109375" style="37" customWidth="1"/>
    <col min="3588" max="3588" width="12.7109375" style="37" bestFit="1" customWidth="1"/>
    <col min="3589" max="3589" width="13.5703125" style="37" bestFit="1" customWidth="1"/>
    <col min="3590" max="3590" width="12.7109375" style="37" bestFit="1" customWidth="1"/>
    <col min="3591" max="3841" width="9.140625" style="37"/>
    <col min="3842" max="3842" width="32" style="37" bestFit="1" customWidth="1"/>
    <col min="3843" max="3843" width="5.7109375" style="37" customWidth="1"/>
    <col min="3844" max="3844" width="12.7109375" style="37" bestFit="1" customWidth="1"/>
    <col min="3845" max="3845" width="13.5703125" style="37" bestFit="1" customWidth="1"/>
    <col min="3846" max="3846" width="12.7109375" style="37" bestFit="1" customWidth="1"/>
    <col min="3847" max="4097" width="9.140625" style="37"/>
    <col min="4098" max="4098" width="32" style="37" bestFit="1" customWidth="1"/>
    <col min="4099" max="4099" width="5.7109375" style="37" customWidth="1"/>
    <col min="4100" max="4100" width="12.7109375" style="37" bestFit="1" customWidth="1"/>
    <col min="4101" max="4101" width="13.5703125" style="37" bestFit="1" customWidth="1"/>
    <col min="4102" max="4102" width="12.7109375" style="37" bestFit="1" customWidth="1"/>
    <col min="4103" max="4353" width="9.140625" style="37"/>
    <col min="4354" max="4354" width="32" style="37" bestFit="1" customWidth="1"/>
    <col min="4355" max="4355" width="5.7109375" style="37" customWidth="1"/>
    <col min="4356" max="4356" width="12.7109375" style="37" bestFit="1" customWidth="1"/>
    <col min="4357" max="4357" width="13.5703125" style="37" bestFit="1" customWidth="1"/>
    <col min="4358" max="4358" width="12.7109375" style="37" bestFit="1" customWidth="1"/>
    <col min="4359" max="4609" width="9.140625" style="37"/>
    <col min="4610" max="4610" width="32" style="37" bestFit="1" customWidth="1"/>
    <col min="4611" max="4611" width="5.7109375" style="37" customWidth="1"/>
    <col min="4612" max="4612" width="12.7109375" style="37" bestFit="1" customWidth="1"/>
    <col min="4613" max="4613" width="13.5703125" style="37" bestFit="1" customWidth="1"/>
    <col min="4614" max="4614" width="12.7109375" style="37" bestFit="1" customWidth="1"/>
    <col min="4615" max="4865" width="9.140625" style="37"/>
    <col min="4866" max="4866" width="32" style="37" bestFit="1" customWidth="1"/>
    <col min="4867" max="4867" width="5.7109375" style="37" customWidth="1"/>
    <col min="4868" max="4868" width="12.7109375" style="37" bestFit="1" customWidth="1"/>
    <col min="4869" max="4869" width="13.5703125" style="37" bestFit="1" customWidth="1"/>
    <col min="4870" max="4870" width="12.7109375" style="37" bestFit="1" customWidth="1"/>
    <col min="4871" max="5121" width="9.140625" style="37"/>
    <col min="5122" max="5122" width="32" style="37" bestFit="1" customWidth="1"/>
    <col min="5123" max="5123" width="5.7109375" style="37" customWidth="1"/>
    <col min="5124" max="5124" width="12.7109375" style="37" bestFit="1" customWidth="1"/>
    <col min="5125" max="5125" width="13.5703125" style="37" bestFit="1" customWidth="1"/>
    <col min="5126" max="5126" width="12.7109375" style="37" bestFit="1" customWidth="1"/>
    <col min="5127" max="5377" width="9.140625" style="37"/>
    <col min="5378" max="5378" width="32" style="37" bestFit="1" customWidth="1"/>
    <col min="5379" max="5379" width="5.7109375" style="37" customWidth="1"/>
    <col min="5380" max="5380" width="12.7109375" style="37" bestFit="1" customWidth="1"/>
    <col min="5381" max="5381" width="13.5703125" style="37" bestFit="1" customWidth="1"/>
    <col min="5382" max="5382" width="12.7109375" style="37" bestFit="1" customWidth="1"/>
    <col min="5383" max="5633" width="9.140625" style="37"/>
    <col min="5634" max="5634" width="32" style="37" bestFit="1" customWidth="1"/>
    <col min="5635" max="5635" width="5.7109375" style="37" customWidth="1"/>
    <col min="5636" max="5636" width="12.7109375" style="37" bestFit="1" customWidth="1"/>
    <col min="5637" max="5637" width="13.5703125" style="37" bestFit="1" customWidth="1"/>
    <col min="5638" max="5638" width="12.7109375" style="37" bestFit="1" customWidth="1"/>
    <col min="5639" max="5889" width="9.140625" style="37"/>
    <col min="5890" max="5890" width="32" style="37" bestFit="1" customWidth="1"/>
    <col min="5891" max="5891" width="5.7109375" style="37" customWidth="1"/>
    <col min="5892" max="5892" width="12.7109375" style="37" bestFit="1" customWidth="1"/>
    <col min="5893" max="5893" width="13.5703125" style="37" bestFit="1" customWidth="1"/>
    <col min="5894" max="5894" width="12.7109375" style="37" bestFit="1" customWidth="1"/>
    <col min="5895" max="6145" width="9.140625" style="37"/>
    <col min="6146" max="6146" width="32" style="37" bestFit="1" customWidth="1"/>
    <col min="6147" max="6147" width="5.7109375" style="37" customWidth="1"/>
    <col min="6148" max="6148" width="12.7109375" style="37" bestFit="1" customWidth="1"/>
    <col min="6149" max="6149" width="13.5703125" style="37" bestFit="1" customWidth="1"/>
    <col min="6150" max="6150" width="12.7109375" style="37" bestFit="1" customWidth="1"/>
    <col min="6151" max="6401" width="9.140625" style="37"/>
    <col min="6402" max="6402" width="32" style="37" bestFit="1" customWidth="1"/>
    <col min="6403" max="6403" width="5.7109375" style="37" customWidth="1"/>
    <col min="6404" max="6404" width="12.7109375" style="37" bestFit="1" customWidth="1"/>
    <col min="6405" max="6405" width="13.5703125" style="37" bestFit="1" customWidth="1"/>
    <col min="6406" max="6406" width="12.7109375" style="37" bestFit="1" customWidth="1"/>
    <col min="6407" max="6657" width="9.140625" style="37"/>
    <col min="6658" max="6658" width="32" style="37" bestFit="1" customWidth="1"/>
    <col min="6659" max="6659" width="5.7109375" style="37" customWidth="1"/>
    <col min="6660" max="6660" width="12.7109375" style="37" bestFit="1" customWidth="1"/>
    <col min="6661" max="6661" width="13.5703125" style="37" bestFit="1" customWidth="1"/>
    <col min="6662" max="6662" width="12.7109375" style="37" bestFit="1" customWidth="1"/>
    <col min="6663" max="6913" width="9.140625" style="37"/>
    <col min="6914" max="6914" width="32" style="37" bestFit="1" customWidth="1"/>
    <col min="6915" max="6915" width="5.7109375" style="37" customWidth="1"/>
    <col min="6916" max="6916" width="12.7109375" style="37" bestFit="1" customWidth="1"/>
    <col min="6917" max="6917" width="13.5703125" style="37" bestFit="1" customWidth="1"/>
    <col min="6918" max="6918" width="12.7109375" style="37" bestFit="1" customWidth="1"/>
    <col min="6919" max="7169" width="9.140625" style="37"/>
    <col min="7170" max="7170" width="32" style="37" bestFit="1" customWidth="1"/>
    <col min="7171" max="7171" width="5.7109375" style="37" customWidth="1"/>
    <col min="7172" max="7172" width="12.7109375" style="37" bestFit="1" customWidth="1"/>
    <col min="7173" max="7173" width="13.5703125" style="37" bestFit="1" customWidth="1"/>
    <col min="7174" max="7174" width="12.7109375" style="37" bestFit="1" customWidth="1"/>
    <col min="7175" max="7425" width="9.140625" style="37"/>
    <col min="7426" max="7426" width="32" style="37" bestFit="1" customWidth="1"/>
    <col min="7427" max="7427" width="5.7109375" style="37" customWidth="1"/>
    <col min="7428" max="7428" width="12.7109375" style="37" bestFit="1" customWidth="1"/>
    <col min="7429" max="7429" width="13.5703125" style="37" bestFit="1" customWidth="1"/>
    <col min="7430" max="7430" width="12.7109375" style="37" bestFit="1" customWidth="1"/>
    <col min="7431" max="7681" width="9.140625" style="37"/>
    <col min="7682" max="7682" width="32" style="37" bestFit="1" customWidth="1"/>
    <col min="7683" max="7683" width="5.7109375" style="37" customWidth="1"/>
    <col min="7684" max="7684" width="12.7109375" style="37" bestFit="1" customWidth="1"/>
    <col min="7685" max="7685" width="13.5703125" style="37" bestFit="1" customWidth="1"/>
    <col min="7686" max="7686" width="12.7109375" style="37" bestFit="1" customWidth="1"/>
    <col min="7687" max="7937" width="9.140625" style="37"/>
    <col min="7938" max="7938" width="32" style="37" bestFit="1" customWidth="1"/>
    <col min="7939" max="7939" width="5.7109375" style="37" customWidth="1"/>
    <col min="7940" max="7940" width="12.7109375" style="37" bestFit="1" customWidth="1"/>
    <col min="7941" max="7941" width="13.5703125" style="37" bestFit="1" customWidth="1"/>
    <col min="7942" max="7942" width="12.7109375" style="37" bestFit="1" customWidth="1"/>
    <col min="7943" max="8193" width="9.140625" style="37"/>
    <col min="8194" max="8194" width="32" style="37" bestFit="1" customWidth="1"/>
    <col min="8195" max="8195" width="5.7109375" style="37" customWidth="1"/>
    <col min="8196" max="8196" width="12.7109375" style="37" bestFit="1" customWidth="1"/>
    <col min="8197" max="8197" width="13.5703125" style="37" bestFit="1" customWidth="1"/>
    <col min="8198" max="8198" width="12.7109375" style="37" bestFit="1" customWidth="1"/>
    <col min="8199" max="8449" width="9.140625" style="37"/>
    <col min="8450" max="8450" width="32" style="37" bestFit="1" customWidth="1"/>
    <col min="8451" max="8451" width="5.7109375" style="37" customWidth="1"/>
    <col min="8452" max="8452" width="12.7109375" style="37" bestFit="1" customWidth="1"/>
    <col min="8453" max="8453" width="13.5703125" style="37" bestFit="1" customWidth="1"/>
    <col min="8454" max="8454" width="12.7109375" style="37" bestFit="1" customWidth="1"/>
    <col min="8455" max="8705" width="9.140625" style="37"/>
    <col min="8706" max="8706" width="32" style="37" bestFit="1" customWidth="1"/>
    <col min="8707" max="8707" width="5.7109375" style="37" customWidth="1"/>
    <col min="8708" max="8708" width="12.7109375" style="37" bestFit="1" customWidth="1"/>
    <col min="8709" max="8709" width="13.5703125" style="37" bestFit="1" customWidth="1"/>
    <col min="8710" max="8710" width="12.7109375" style="37" bestFit="1" customWidth="1"/>
    <col min="8711" max="8961" width="9.140625" style="37"/>
    <col min="8962" max="8962" width="32" style="37" bestFit="1" customWidth="1"/>
    <col min="8963" max="8963" width="5.7109375" style="37" customWidth="1"/>
    <col min="8964" max="8964" width="12.7109375" style="37" bestFit="1" customWidth="1"/>
    <col min="8965" max="8965" width="13.5703125" style="37" bestFit="1" customWidth="1"/>
    <col min="8966" max="8966" width="12.7109375" style="37" bestFit="1" customWidth="1"/>
    <col min="8967" max="9217" width="9.140625" style="37"/>
    <col min="9218" max="9218" width="32" style="37" bestFit="1" customWidth="1"/>
    <col min="9219" max="9219" width="5.7109375" style="37" customWidth="1"/>
    <col min="9220" max="9220" width="12.7109375" style="37" bestFit="1" customWidth="1"/>
    <col min="9221" max="9221" width="13.5703125" style="37" bestFit="1" customWidth="1"/>
    <col min="9222" max="9222" width="12.7109375" style="37" bestFit="1" customWidth="1"/>
    <col min="9223" max="9473" width="9.140625" style="37"/>
    <col min="9474" max="9474" width="32" style="37" bestFit="1" customWidth="1"/>
    <col min="9475" max="9475" width="5.7109375" style="37" customWidth="1"/>
    <col min="9476" max="9476" width="12.7109375" style="37" bestFit="1" customWidth="1"/>
    <col min="9477" max="9477" width="13.5703125" style="37" bestFit="1" customWidth="1"/>
    <col min="9478" max="9478" width="12.7109375" style="37" bestFit="1" customWidth="1"/>
    <col min="9479" max="9729" width="9.140625" style="37"/>
    <col min="9730" max="9730" width="32" style="37" bestFit="1" customWidth="1"/>
    <col min="9731" max="9731" width="5.7109375" style="37" customWidth="1"/>
    <col min="9732" max="9732" width="12.7109375" style="37" bestFit="1" customWidth="1"/>
    <col min="9733" max="9733" width="13.5703125" style="37" bestFit="1" customWidth="1"/>
    <col min="9734" max="9734" width="12.7109375" style="37" bestFit="1" customWidth="1"/>
    <col min="9735" max="9985" width="9.140625" style="37"/>
    <col min="9986" max="9986" width="32" style="37" bestFit="1" customWidth="1"/>
    <col min="9987" max="9987" width="5.7109375" style="37" customWidth="1"/>
    <col min="9988" max="9988" width="12.7109375" style="37" bestFit="1" customWidth="1"/>
    <col min="9989" max="9989" width="13.5703125" style="37" bestFit="1" customWidth="1"/>
    <col min="9990" max="9990" width="12.7109375" style="37" bestFit="1" customWidth="1"/>
    <col min="9991" max="10241" width="9.140625" style="37"/>
    <col min="10242" max="10242" width="32" style="37" bestFit="1" customWidth="1"/>
    <col min="10243" max="10243" width="5.7109375" style="37" customWidth="1"/>
    <col min="10244" max="10244" width="12.7109375" style="37" bestFit="1" customWidth="1"/>
    <col min="10245" max="10245" width="13.5703125" style="37" bestFit="1" customWidth="1"/>
    <col min="10246" max="10246" width="12.7109375" style="37" bestFit="1" customWidth="1"/>
    <col min="10247" max="10497" width="9.140625" style="37"/>
    <col min="10498" max="10498" width="32" style="37" bestFit="1" customWidth="1"/>
    <col min="10499" max="10499" width="5.7109375" style="37" customWidth="1"/>
    <col min="10500" max="10500" width="12.7109375" style="37" bestFit="1" customWidth="1"/>
    <col min="10501" max="10501" width="13.5703125" style="37" bestFit="1" customWidth="1"/>
    <col min="10502" max="10502" width="12.7109375" style="37" bestFit="1" customWidth="1"/>
    <col min="10503" max="10753" width="9.140625" style="37"/>
    <col min="10754" max="10754" width="32" style="37" bestFit="1" customWidth="1"/>
    <col min="10755" max="10755" width="5.7109375" style="37" customWidth="1"/>
    <col min="10756" max="10756" width="12.7109375" style="37" bestFit="1" customWidth="1"/>
    <col min="10757" max="10757" width="13.5703125" style="37" bestFit="1" customWidth="1"/>
    <col min="10758" max="10758" width="12.7109375" style="37" bestFit="1" customWidth="1"/>
    <col min="10759" max="11009" width="9.140625" style="37"/>
    <col min="11010" max="11010" width="32" style="37" bestFit="1" customWidth="1"/>
    <col min="11011" max="11011" width="5.7109375" style="37" customWidth="1"/>
    <col min="11012" max="11012" width="12.7109375" style="37" bestFit="1" customWidth="1"/>
    <col min="11013" max="11013" width="13.5703125" style="37" bestFit="1" customWidth="1"/>
    <col min="11014" max="11014" width="12.7109375" style="37" bestFit="1" customWidth="1"/>
    <col min="11015" max="11265" width="9.140625" style="37"/>
    <col min="11266" max="11266" width="32" style="37" bestFit="1" customWidth="1"/>
    <col min="11267" max="11267" width="5.7109375" style="37" customWidth="1"/>
    <col min="11268" max="11268" width="12.7109375" style="37" bestFit="1" customWidth="1"/>
    <col min="11269" max="11269" width="13.5703125" style="37" bestFit="1" customWidth="1"/>
    <col min="11270" max="11270" width="12.7109375" style="37" bestFit="1" customWidth="1"/>
    <col min="11271" max="11521" width="9.140625" style="37"/>
    <col min="11522" max="11522" width="32" style="37" bestFit="1" customWidth="1"/>
    <col min="11523" max="11523" width="5.7109375" style="37" customWidth="1"/>
    <col min="11524" max="11524" width="12.7109375" style="37" bestFit="1" customWidth="1"/>
    <col min="11525" max="11525" width="13.5703125" style="37" bestFit="1" customWidth="1"/>
    <col min="11526" max="11526" width="12.7109375" style="37" bestFit="1" customWidth="1"/>
    <col min="11527" max="11777" width="9.140625" style="37"/>
    <col min="11778" max="11778" width="32" style="37" bestFit="1" customWidth="1"/>
    <col min="11779" max="11779" width="5.7109375" style="37" customWidth="1"/>
    <col min="11780" max="11780" width="12.7109375" style="37" bestFit="1" customWidth="1"/>
    <col min="11781" max="11781" width="13.5703125" style="37" bestFit="1" customWidth="1"/>
    <col min="11782" max="11782" width="12.7109375" style="37" bestFit="1" customWidth="1"/>
    <col min="11783" max="12033" width="9.140625" style="37"/>
    <col min="12034" max="12034" width="32" style="37" bestFit="1" customWidth="1"/>
    <col min="12035" max="12035" width="5.7109375" style="37" customWidth="1"/>
    <col min="12036" max="12036" width="12.7109375" style="37" bestFit="1" customWidth="1"/>
    <col min="12037" max="12037" width="13.5703125" style="37" bestFit="1" customWidth="1"/>
    <col min="12038" max="12038" width="12.7109375" style="37" bestFit="1" customWidth="1"/>
    <col min="12039" max="12289" width="9.140625" style="37"/>
    <col min="12290" max="12290" width="32" style="37" bestFit="1" customWidth="1"/>
    <col min="12291" max="12291" width="5.7109375" style="37" customWidth="1"/>
    <col min="12292" max="12292" width="12.7109375" style="37" bestFit="1" customWidth="1"/>
    <col min="12293" max="12293" width="13.5703125" style="37" bestFit="1" customWidth="1"/>
    <col min="12294" max="12294" width="12.7109375" style="37" bestFit="1" customWidth="1"/>
    <col min="12295" max="12545" width="9.140625" style="37"/>
    <col min="12546" max="12546" width="32" style="37" bestFit="1" customWidth="1"/>
    <col min="12547" max="12547" width="5.7109375" style="37" customWidth="1"/>
    <col min="12548" max="12548" width="12.7109375" style="37" bestFit="1" customWidth="1"/>
    <col min="12549" max="12549" width="13.5703125" style="37" bestFit="1" customWidth="1"/>
    <col min="12550" max="12550" width="12.7109375" style="37" bestFit="1" customWidth="1"/>
    <col min="12551" max="12801" width="9.140625" style="37"/>
    <col min="12802" max="12802" width="32" style="37" bestFit="1" customWidth="1"/>
    <col min="12803" max="12803" width="5.7109375" style="37" customWidth="1"/>
    <col min="12804" max="12804" width="12.7109375" style="37" bestFit="1" customWidth="1"/>
    <col min="12805" max="12805" width="13.5703125" style="37" bestFit="1" customWidth="1"/>
    <col min="12806" max="12806" width="12.7109375" style="37" bestFit="1" customWidth="1"/>
    <col min="12807" max="13057" width="9.140625" style="37"/>
    <col min="13058" max="13058" width="32" style="37" bestFit="1" customWidth="1"/>
    <col min="13059" max="13059" width="5.7109375" style="37" customWidth="1"/>
    <col min="13060" max="13060" width="12.7109375" style="37" bestFit="1" customWidth="1"/>
    <col min="13061" max="13061" width="13.5703125" style="37" bestFit="1" customWidth="1"/>
    <col min="13062" max="13062" width="12.7109375" style="37" bestFit="1" customWidth="1"/>
    <col min="13063" max="13313" width="9.140625" style="37"/>
    <col min="13314" max="13314" width="32" style="37" bestFit="1" customWidth="1"/>
    <col min="13315" max="13315" width="5.7109375" style="37" customWidth="1"/>
    <col min="13316" max="13316" width="12.7109375" style="37" bestFit="1" customWidth="1"/>
    <col min="13317" max="13317" width="13.5703125" style="37" bestFit="1" customWidth="1"/>
    <col min="13318" max="13318" width="12.7109375" style="37" bestFit="1" customWidth="1"/>
    <col min="13319" max="13569" width="9.140625" style="37"/>
    <col min="13570" max="13570" width="32" style="37" bestFit="1" customWidth="1"/>
    <col min="13571" max="13571" width="5.7109375" style="37" customWidth="1"/>
    <col min="13572" max="13572" width="12.7109375" style="37" bestFit="1" customWidth="1"/>
    <col min="13573" max="13573" width="13.5703125" style="37" bestFit="1" customWidth="1"/>
    <col min="13574" max="13574" width="12.7109375" style="37" bestFit="1" customWidth="1"/>
    <col min="13575" max="13825" width="9.140625" style="37"/>
    <col min="13826" max="13826" width="32" style="37" bestFit="1" customWidth="1"/>
    <col min="13827" max="13827" width="5.7109375" style="37" customWidth="1"/>
    <col min="13828" max="13828" width="12.7109375" style="37" bestFit="1" customWidth="1"/>
    <col min="13829" max="13829" width="13.5703125" style="37" bestFit="1" customWidth="1"/>
    <col min="13830" max="13830" width="12.7109375" style="37" bestFit="1" customWidth="1"/>
    <col min="13831" max="14081" width="9.140625" style="37"/>
    <col min="14082" max="14082" width="32" style="37" bestFit="1" customWidth="1"/>
    <col min="14083" max="14083" width="5.7109375" style="37" customWidth="1"/>
    <col min="14084" max="14084" width="12.7109375" style="37" bestFit="1" customWidth="1"/>
    <col min="14085" max="14085" width="13.5703125" style="37" bestFit="1" customWidth="1"/>
    <col min="14086" max="14086" width="12.7109375" style="37" bestFit="1" customWidth="1"/>
    <col min="14087" max="14337" width="9.140625" style="37"/>
    <col min="14338" max="14338" width="32" style="37" bestFit="1" customWidth="1"/>
    <col min="14339" max="14339" width="5.7109375" style="37" customWidth="1"/>
    <col min="14340" max="14340" width="12.7109375" style="37" bestFit="1" customWidth="1"/>
    <col min="14341" max="14341" width="13.5703125" style="37" bestFit="1" customWidth="1"/>
    <col min="14342" max="14342" width="12.7109375" style="37" bestFit="1" customWidth="1"/>
    <col min="14343" max="14593" width="9.140625" style="37"/>
    <col min="14594" max="14594" width="32" style="37" bestFit="1" customWidth="1"/>
    <col min="14595" max="14595" width="5.7109375" style="37" customWidth="1"/>
    <col min="14596" max="14596" width="12.7109375" style="37" bestFit="1" customWidth="1"/>
    <col min="14597" max="14597" width="13.5703125" style="37" bestFit="1" customWidth="1"/>
    <col min="14598" max="14598" width="12.7109375" style="37" bestFit="1" customWidth="1"/>
    <col min="14599" max="14849" width="9.140625" style="37"/>
    <col min="14850" max="14850" width="32" style="37" bestFit="1" customWidth="1"/>
    <col min="14851" max="14851" width="5.7109375" style="37" customWidth="1"/>
    <col min="14852" max="14852" width="12.7109375" style="37" bestFit="1" customWidth="1"/>
    <col min="14853" max="14853" width="13.5703125" style="37" bestFit="1" customWidth="1"/>
    <col min="14854" max="14854" width="12.7109375" style="37" bestFit="1" customWidth="1"/>
    <col min="14855" max="15105" width="9.140625" style="37"/>
    <col min="15106" max="15106" width="32" style="37" bestFit="1" customWidth="1"/>
    <col min="15107" max="15107" width="5.7109375" style="37" customWidth="1"/>
    <col min="15108" max="15108" width="12.7109375" style="37" bestFit="1" customWidth="1"/>
    <col min="15109" max="15109" width="13.5703125" style="37" bestFit="1" customWidth="1"/>
    <col min="15110" max="15110" width="12.7109375" style="37" bestFit="1" customWidth="1"/>
    <col min="15111" max="15361" width="9.140625" style="37"/>
    <col min="15362" max="15362" width="32" style="37" bestFit="1" customWidth="1"/>
    <col min="15363" max="15363" width="5.7109375" style="37" customWidth="1"/>
    <col min="15364" max="15364" width="12.7109375" style="37" bestFit="1" customWidth="1"/>
    <col min="15365" max="15365" width="13.5703125" style="37" bestFit="1" customWidth="1"/>
    <col min="15366" max="15366" width="12.7109375" style="37" bestFit="1" customWidth="1"/>
    <col min="15367" max="15617" width="9.140625" style="37"/>
    <col min="15618" max="15618" width="32" style="37" bestFit="1" customWidth="1"/>
    <col min="15619" max="15619" width="5.7109375" style="37" customWidth="1"/>
    <col min="15620" max="15620" width="12.7109375" style="37" bestFit="1" customWidth="1"/>
    <col min="15621" max="15621" width="13.5703125" style="37" bestFit="1" customWidth="1"/>
    <col min="15622" max="15622" width="12.7109375" style="37" bestFit="1" customWidth="1"/>
    <col min="15623" max="15873" width="9.140625" style="37"/>
    <col min="15874" max="15874" width="32" style="37" bestFit="1" customWidth="1"/>
    <col min="15875" max="15875" width="5.7109375" style="37" customWidth="1"/>
    <col min="15876" max="15876" width="12.7109375" style="37" bestFit="1" customWidth="1"/>
    <col min="15877" max="15877" width="13.5703125" style="37" bestFit="1" customWidth="1"/>
    <col min="15878" max="15878" width="12.7109375" style="37" bestFit="1" customWidth="1"/>
    <col min="15879" max="16129" width="9.140625" style="37"/>
    <col min="16130" max="16130" width="32" style="37" bestFit="1" customWidth="1"/>
    <col min="16131" max="16131" width="5.7109375" style="37" customWidth="1"/>
    <col min="16132" max="16132" width="12.7109375" style="37" bestFit="1" customWidth="1"/>
    <col min="16133" max="16133" width="13.5703125" style="37" bestFit="1" customWidth="1"/>
    <col min="16134" max="16134" width="12.7109375" style="37" bestFit="1" customWidth="1"/>
    <col min="16135" max="16384" width="9.140625" style="37"/>
  </cols>
  <sheetData>
    <row r="1" spans="1:6" ht="13.5" thickBot="1" x14ac:dyDescent="0.25">
      <c r="D1" s="38"/>
      <c r="E1" s="38"/>
      <c r="F1" s="38"/>
    </row>
    <row r="2" spans="1:6" x14ac:dyDescent="0.2">
      <c r="A2" s="328" t="s">
        <v>591</v>
      </c>
      <c r="B2" s="329"/>
      <c r="C2" s="329"/>
      <c r="D2" s="329"/>
      <c r="E2" s="329"/>
      <c r="F2" s="330"/>
    </row>
    <row r="3" spans="1:6" x14ac:dyDescent="0.2">
      <c r="A3" s="39"/>
      <c r="B3" s="40"/>
      <c r="C3" s="41"/>
      <c r="D3" s="42"/>
      <c r="E3" s="43"/>
      <c r="F3" s="44"/>
    </row>
    <row r="4" spans="1:6" x14ac:dyDescent="0.2">
      <c r="A4" s="324" t="s">
        <v>363</v>
      </c>
      <c r="B4" s="325"/>
      <c r="C4" s="45"/>
      <c r="D4" s="46"/>
      <c r="E4" s="43"/>
      <c r="F4" s="44"/>
    </row>
    <row r="5" spans="1:6" x14ac:dyDescent="0.2">
      <c r="A5" s="39"/>
      <c r="B5" s="47"/>
      <c r="C5" s="47"/>
      <c r="D5" s="43"/>
      <c r="E5" s="43"/>
      <c r="F5" s="44"/>
    </row>
    <row r="6" spans="1:6" x14ac:dyDescent="0.2">
      <c r="A6" s="331" t="s">
        <v>275</v>
      </c>
      <c r="B6" s="332"/>
      <c r="C6" s="332"/>
      <c r="D6" s="332"/>
      <c r="E6" s="332"/>
      <c r="F6" s="333"/>
    </row>
    <row r="7" spans="1:6" x14ac:dyDescent="0.2">
      <c r="A7" s="48"/>
      <c r="B7" s="47"/>
      <c r="C7" s="47"/>
      <c r="D7" s="49"/>
      <c r="E7" s="334" t="s">
        <v>276</v>
      </c>
      <c r="F7" s="335"/>
    </row>
    <row r="8" spans="1:6" x14ac:dyDescent="0.2">
      <c r="A8" s="336" t="s">
        <v>277</v>
      </c>
      <c r="B8" s="337"/>
      <c r="C8" s="194"/>
      <c r="D8" s="50" t="s">
        <v>24</v>
      </c>
      <c r="E8" s="50" t="s">
        <v>278</v>
      </c>
      <c r="F8" s="51" t="s">
        <v>26</v>
      </c>
    </row>
    <row r="9" spans="1:6" x14ac:dyDescent="0.2">
      <c r="A9" s="52"/>
      <c r="B9" s="53"/>
      <c r="C9" s="54"/>
      <c r="D9" s="55"/>
      <c r="E9" s="56" t="s">
        <v>279</v>
      </c>
      <c r="F9" s="57"/>
    </row>
    <row r="10" spans="1:6" x14ac:dyDescent="0.2">
      <c r="A10" s="58"/>
      <c r="B10" s="59" t="s">
        <v>280</v>
      </c>
      <c r="C10" s="60" t="s">
        <v>281</v>
      </c>
      <c r="D10" s="61">
        <f>+'ANN 1 A'!F19</f>
        <v>69070000</v>
      </c>
      <c r="E10" s="62">
        <f>+'ANN 1 A'!G19</f>
        <v>0</v>
      </c>
      <c r="F10" s="63">
        <f>+D10-E10</f>
        <v>69070000</v>
      </c>
    </row>
    <row r="11" spans="1:6" x14ac:dyDescent="0.2">
      <c r="A11" s="58"/>
      <c r="B11" s="59" t="s">
        <v>283</v>
      </c>
      <c r="C11" s="60" t="s">
        <v>284</v>
      </c>
      <c r="D11" s="61">
        <f>+'ANN 1 B-D'!H20</f>
        <v>44900000</v>
      </c>
      <c r="E11" s="64">
        <f>+'ANN 1 B-D'!J20</f>
        <v>8531000</v>
      </c>
      <c r="F11" s="63">
        <f>+D11-E11</f>
        <v>36369000</v>
      </c>
    </row>
    <row r="12" spans="1:6" x14ac:dyDescent="0.2">
      <c r="A12" s="58"/>
      <c r="B12" s="59" t="s">
        <v>112</v>
      </c>
      <c r="C12" s="60" t="s">
        <v>285</v>
      </c>
      <c r="D12" s="65" t="s">
        <v>282</v>
      </c>
      <c r="E12" s="65" t="s">
        <v>282</v>
      </c>
      <c r="F12" s="66" t="s">
        <v>282</v>
      </c>
    </row>
    <row r="13" spans="1:6" x14ac:dyDescent="0.2">
      <c r="A13" s="58"/>
      <c r="B13" s="59" t="s">
        <v>286</v>
      </c>
      <c r="C13" s="60" t="s">
        <v>287</v>
      </c>
      <c r="D13" s="61">
        <f>+'ANN 1 B-D'!H88</f>
        <v>0</v>
      </c>
      <c r="E13" s="61">
        <f>+'ANN 1 B-D'!J88</f>
        <v>0</v>
      </c>
      <c r="F13" s="63">
        <f>+D13-E13</f>
        <v>0</v>
      </c>
    </row>
    <row r="14" spans="1:6" x14ac:dyDescent="0.2">
      <c r="A14" s="58"/>
      <c r="B14" s="59" t="s">
        <v>288</v>
      </c>
      <c r="C14" s="60" t="s">
        <v>289</v>
      </c>
      <c r="D14" s="61">
        <f>+'ANN 1 E-H'!H24</f>
        <v>0</v>
      </c>
      <c r="E14" s="61">
        <f>+'ANN 1 E-H'!J24</f>
        <v>0</v>
      </c>
      <c r="F14" s="63">
        <f>+D14-E14</f>
        <v>0</v>
      </c>
    </row>
    <row r="15" spans="1:6" x14ac:dyDescent="0.2">
      <c r="A15" s="58"/>
      <c r="B15" s="59" t="s">
        <v>290</v>
      </c>
      <c r="C15" s="60" t="s">
        <v>291</v>
      </c>
      <c r="D15" s="65" t="s">
        <v>282</v>
      </c>
      <c r="E15" s="65" t="s">
        <v>282</v>
      </c>
      <c r="F15" s="66" t="s">
        <v>282</v>
      </c>
    </row>
    <row r="16" spans="1:6" x14ac:dyDescent="0.2">
      <c r="A16" s="58"/>
      <c r="B16" s="59" t="s">
        <v>292</v>
      </c>
      <c r="C16" s="60" t="s">
        <v>293</v>
      </c>
      <c r="D16" s="65">
        <f>+'ANN 1 E-H'!H45</f>
        <v>909614</v>
      </c>
      <c r="E16" s="65">
        <f>+'ANN 1 E-H'!J45</f>
        <v>153703.73000000001</v>
      </c>
      <c r="F16" s="63">
        <f>+D16-E16</f>
        <v>755910.27</v>
      </c>
    </row>
    <row r="17" spans="1:6" x14ac:dyDescent="0.2">
      <c r="A17" s="58"/>
      <c r="B17" s="59" t="s">
        <v>294</v>
      </c>
      <c r="C17" s="60" t="s">
        <v>295</v>
      </c>
      <c r="D17" s="61">
        <f>+'ANN 1 E-H'!H77</f>
        <v>449594</v>
      </c>
      <c r="E17" s="61">
        <f>+'ANN 1 E-H'!J77</f>
        <v>44959.4</v>
      </c>
      <c r="F17" s="63">
        <f>+D17-E17</f>
        <v>404634.6</v>
      </c>
    </row>
    <row r="18" spans="1:6" x14ac:dyDescent="0.2">
      <c r="A18" s="58"/>
      <c r="B18" s="59" t="s">
        <v>296</v>
      </c>
      <c r="C18" s="60" t="s">
        <v>297</v>
      </c>
      <c r="D18" s="61">
        <f>+'ANN 1 I'!H23</f>
        <v>4055000</v>
      </c>
      <c r="E18" s="61">
        <f>+'ANN 1 I'!J23</f>
        <v>770450</v>
      </c>
      <c r="F18" s="63">
        <f>+D18-E18</f>
        <v>3284550</v>
      </c>
    </row>
    <row r="19" spans="1:6" x14ac:dyDescent="0.2">
      <c r="A19" s="58"/>
      <c r="B19" s="59" t="s">
        <v>298</v>
      </c>
      <c r="C19" s="60"/>
      <c r="D19" s="65" t="s">
        <v>282</v>
      </c>
      <c r="E19" s="65" t="s">
        <v>282</v>
      </c>
      <c r="F19" s="63"/>
    </row>
    <row r="20" spans="1:6" x14ac:dyDescent="0.2">
      <c r="A20" s="58"/>
      <c r="B20" s="59" t="s">
        <v>208</v>
      </c>
      <c r="C20" s="60" t="s">
        <v>299</v>
      </c>
      <c r="D20" s="61">
        <f>+'ANN 1 J-L'!H23</f>
        <v>3189585</v>
      </c>
      <c r="E20" s="61">
        <f>+'ANN 1 J-L'!J23</f>
        <v>667318.92749999999</v>
      </c>
      <c r="F20" s="63">
        <f>+D20-E20</f>
        <v>2522266.0724999998</v>
      </c>
    </row>
    <row r="21" spans="1:6" x14ac:dyDescent="0.2">
      <c r="A21" s="58"/>
      <c r="B21" s="59" t="s">
        <v>300</v>
      </c>
      <c r="C21" s="60"/>
      <c r="D21" s="65" t="s">
        <v>282</v>
      </c>
      <c r="E21" s="65" t="s">
        <v>282</v>
      </c>
      <c r="F21" s="66" t="s">
        <v>282</v>
      </c>
    </row>
    <row r="22" spans="1:6" ht="13.5" thickBot="1" x14ac:dyDescent="0.25">
      <c r="A22" s="193"/>
      <c r="B22" s="67" t="s">
        <v>301</v>
      </c>
      <c r="C22" s="194"/>
      <c r="D22" s="68">
        <f>SUM(D10:D21)</f>
        <v>122573793</v>
      </c>
      <c r="E22" s="68">
        <f>SUM(E11:E21)</f>
        <v>10167432.057500001</v>
      </c>
      <c r="F22" s="69">
        <f>SUM(F10:F21)</f>
        <v>112406360.9425</v>
      </c>
    </row>
    <row r="23" spans="1:6" ht="13.5" thickTop="1" x14ac:dyDescent="0.2">
      <c r="A23" s="324" t="s">
        <v>117</v>
      </c>
      <c r="B23" s="325"/>
      <c r="C23" s="60"/>
      <c r="D23" s="326"/>
      <c r="E23" s="326"/>
      <c r="F23" s="327"/>
    </row>
    <row r="24" spans="1:6" x14ac:dyDescent="0.2">
      <c r="A24" s="58"/>
      <c r="B24" s="59" t="s">
        <v>118</v>
      </c>
      <c r="C24" s="60" t="s">
        <v>302</v>
      </c>
      <c r="D24" s="61">
        <f>+'ANN 1 J-L'!H73</f>
        <v>0</v>
      </c>
      <c r="E24" s="61">
        <f>+'ANN 1 J-L'!J73</f>
        <v>0</v>
      </c>
      <c r="F24" s="63">
        <f>+D24-E24</f>
        <v>0</v>
      </c>
    </row>
    <row r="25" spans="1:6" x14ac:dyDescent="0.2">
      <c r="A25" s="58"/>
      <c r="B25" s="59" t="s">
        <v>119</v>
      </c>
      <c r="C25" s="60" t="s">
        <v>268</v>
      </c>
      <c r="D25" s="61">
        <f>+'ANN 1 J-L'!H111</f>
        <v>1253701</v>
      </c>
      <c r="E25" s="61">
        <f>+'ANN 1 J-L'!J111</f>
        <v>347902.02749999997</v>
      </c>
      <c r="F25" s="63">
        <f>+D25-E25</f>
        <v>905798.97250000003</v>
      </c>
    </row>
    <row r="26" spans="1:6" x14ac:dyDescent="0.2">
      <c r="A26" s="58"/>
      <c r="B26" s="59" t="s">
        <v>303</v>
      </c>
      <c r="C26" s="60" t="s">
        <v>304</v>
      </c>
      <c r="D26" s="61">
        <f>+'ANN 1 M-O'!H21</f>
        <v>152580</v>
      </c>
      <c r="E26" s="61">
        <f>+'ANN 1 M-O'!J21</f>
        <v>15258</v>
      </c>
      <c r="F26" s="63">
        <f>+D26-E26</f>
        <v>137322</v>
      </c>
    </row>
    <row r="27" spans="1:6" x14ac:dyDescent="0.2">
      <c r="A27" s="58"/>
      <c r="B27" s="59" t="s">
        <v>121</v>
      </c>
      <c r="C27" s="60" t="s">
        <v>305</v>
      </c>
      <c r="D27" s="61">
        <f>+'ANN 1 M-O'!H42</f>
        <v>0</v>
      </c>
      <c r="E27" s="61">
        <f>+'ANN 1 M-O'!J42</f>
        <v>0</v>
      </c>
      <c r="F27" s="63">
        <f>+D27-E27</f>
        <v>0</v>
      </c>
    </row>
    <row r="28" spans="1:6" x14ac:dyDescent="0.2">
      <c r="A28" s="58"/>
      <c r="B28" s="59" t="s">
        <v>306</v>
      </c>
      <c r="C28" s="60"/>
      <c r="D28" s="65" t="s">
        <v>282</v>
      </c>
      <c r="E28" s="65" t="s">
        <v>282</v>
      </c>
      <c r="F28" s="63"/>
    </row>
    <row r="29" spans="1:6" x14ac:dyDescent="0.2">
      <c r="A29" s="58"/>
      <c r="B29" s="59" t="s">
        <v>307</v>
      </c>
      <c r="C29" s="60" t="s">
        <v>308</v>
      </c>
      <c r="D29" s="61">
        <f>+'ANN 1 M-O'!H72</f>
        <v>0</v>
      </c>
      <c r="E29" s="61">
        <f>+'ANN 1 M-O'!J72</f>
        <v>0</v>
      </c>
      <c r="F29" s="63">
        <f>+D29-E29</f>
        <v>0</v>
      </c>
    </row>
    <row r="30" spans="1:6" x14ac:dyDescent="0.2">
      <c r="A30" s="58"/>
      <c r="B30" s="59" t="s">
        <v>122</v>
      </c>
      <c r="C30" s="60"/>
      <c r="D30" s="65" t="s">
        <v>282</v>
      </c>
      <c r="E30" s="65" t="s">
        <v>282</v>
      </c>
      <c r="F30" s="63"/>
    </row>
    <row r="31" spans="1:6" x14ac:dyDescent="0.2">
      <c r="A31" s="58"/>
      <c r="B31" s="59" t="s">
        <v>309</v>
      </c>
      <c r="C31" s="60"/>
      <c r="D31" s="65" t="s">
        <v>282</v>
      </c>
      <c r="E31" s="65" t="s">
        <v>282</v>
      </c>
      <c r="F31" s="63"/>
    </row>
    <row r="32" spans="1:6" x14ac:dyDescent="0.2">
      <c r="A32" s="193"/>
      <c r="B32" s="67" t="s">
        <v>301</v>
      </c>
      <c r="C32" s="194"/>
      <c r="D32" s="70">
        <f>SUM(D24:D31)</f>
        <v>1406281</v>
      </c>
      <c r="E32" s="70">
        <f>SUM(E24:E31)</f>
        <v>363160.02749999997</v>
      </c>
      <c r="F32" s="71">
        <f>SUM(F24:F31)</f>
        <v>1043120.9725</v>
      </c>
    </row>
    <row r="33" spans="1:6" x14ac:dyDescent="0.2">
      <c r="A33" s="58"/>
      <c r="B33" s="59"/>
      <c r="C33" s="72"/>
      <c r="D33" s="61"/>
      <c r="E33" s="61"/>
      <c r="F33" s="63"/>
    </row>
    <row r="34" spans="1:6" ht="13.5" thickBot="1" x14ac:dyDescent="0.25">
      <c r="A34" s="73"/>
      <c r="B34" s="74" t="s">
        <v>301</v>
      </c>
      <c r="C34" s="74"/>
      <c r="D34" s="315">
        <f>+D22+D32</f>
        <v>123980074</v>
      </c>
      <c r="E34" s="75">
        <f>+E22+E32</f>
        <v>10530592.085000001</v>
      </c>
      <c r="F34" s="75">
        <f>+F22+F32</f>
        <v>113449481.91499999</v>
      </c>
    </row>
    <row r="35" spans="1:6" x14ac:dyDescent="0.2">
      <c r="D35" s="38"/>
      <c r="E35" s="38"/>
      <c r="F35" s="38"/>
    </row>
    <row r="36" spans="1:6" x14ac:dyDescent="0.2">
      <c r="D36" s="38"/>
      <c r="E36" s="38"/>
      <c r="F36" s="38"/>
    </row>
    <row r="37" spans="1:6" x14ac:dyDescent="0.2">
      <c r="D37" s="38"/>
      <c r="E37" s="38"/>
      <c r="F37" s="38"/>
    </row>
  </sheetData>
  <mergeCells count="7">
    <mergeCell ref="A23:B23"/>
    <mergeCell ref="D23:F23"/>
    <mergeCell ref="A2:F2"/>
    <mergeCell ref="A4:B4"/>
    <mergeCell ref="A6:F6"/>
    <mergeCell ref="E7:F7"/>
    <mergeCell ref="A8:B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9"/>
  <sheetViews>
    <sheetView workbookViewId="0">
      <selection activeCell="I27" sqref="I27"/>
    </sheetView>
  </sheetViews>
  <sheetFormatPr defaultRowHeight="12.75" x14ac:dyDescent="0.2"/>
  <cols>
    <col min="1" max="1" width="7.7109375" style="37" customWidth="1"/>
    <col min="2" max="2" width="15.85546875" style="37" customWidth="1"/>
    <col min="3" max="3" width="11.28515625" style="37" bestFit="1" customWidth="1"/>
    <col min="4" max="4" width="16.42578125" style="37" customWidth="1"/>
    <col min="5" max="5" width="12.85546875" style="37" customWidth="1"/>
    <col min="6" max="6" width="14" style="37" customWidth="1"/>
    <col min="7" max="7" width="15.140625" style="37" customWidth="1"/>
    <col min="8" max="8" width="14.42578125" style="37" customWidth="1"/>
    <col min="9" max="9" width="9" style="37" customWidth="1"/>
    <col min="10" max="256" width="9.140625" style="37"/>
    <col min="257" max="257" width="7.7109375" style="37" customWidth="1"/>
    <col min="258" max="258" width="15.85546875" style="37" customWidth="1"/>
    <col min="259" max="259" width="10.140625" style="37" customWidth="1"/>
    <col min="260" max="260" width="16.42578125" style="37" customWidth="1"/>
    <col min="261" max="261" width="12.85546875" style="37" customWidth="1"/>
    <col min="262" max="262" width="14" style="37" customWidth="1"/>
    <col min="263" max="263" width="15.140625" style="37" customWidth="1"/>
    <col min="264" max="264" width="14.42578125" style="37" customWidth="1"/>
    <col min="265" max="265" width="9" style="37" customWidth="1"/>
    <col min="266" max="512" width="9.140625" style="37"/>
    <col min="513" max="513" width="7.7109375" style="37" customWidth="1"/>
    <col min="514" max="514" width="15.85546875" style="37" customWidth="1"/>
    <col min="515" max="515" width="10.140625" style="37" customWidth="1"/>
    <col min="516" max="516" width="16.42578125" style="37" customWidth="1"/>
    <col min="517" max="517" width="12.85546875" style="37" customWidth="1"/>
    <col min="518" max="518" width="14" style="37" customWidth="1"/>
    <col min="519" max="519" width="15.140625" style="37" customWidth="1"/>
    <col min="520" max="520" width="14.42578125" style="37" customWidth="1"/>
    <col min="521" max="521" width="9" style="37" customWidth="1"/>
    <col min="522" max="768" width="9.140625" style="37"/>
    <col min="769" max="769" width="7.7109375" style="37" customWidth="1"/>
    <col min="770" max="770" width="15.85546875" style="37" customWidth="1"/>
    <col min="771" max="771" width="10.140625" style="37" customWidth="1"/>
    <col min="772" max="772" width="16.42578125" style="37" customWidth="1"/>
    <col min="773" max="773" width="12.85546875" style="37" customWidth="1"/>
    <col min="774" max="774" width="14" style="37" customWidth="1"/>
    <col min="775" max="775" width="15.140625" style="37" customWidth="1"/>
    <col min="776" max="776" width="14.42578125" style="37" customWidth="1"/>
    <col min="777" max="777" width="9" style="37" customWidth="1"/>
    <col min="778" max="1024" width="9.140625" style="37"/>
    <col min="1025" max="1025" width="7.7109375" style="37" customWidth="1"/>
    <col min="1026" max="1026" width="15.85546875" style="37" customWidth="1"/>
    <col min="1027" max="1027" width="10.140625" style="37" customWidth="1"/>
    <col min="1028" max="1028" width="16.42578125" style="37" customWidth="1"/>
    <col min="1029" max="1029" width="12.85546875" style="37" customWidth="1"/>
    <col min="1030" max="1030" width="14" style="37" customWidth="1"/>
    <col min="1031" max="1031" width="15.140625" style="37" customWidth="1"/>
    <col min="1032" max="1032" width="14.42578125" style="37" customWidth="1"/>
    <col min="1033" max="1033" width="9" style="37" customWidth="1"/>
    <col min="1034" max="1280" width="9.140625" style="37"/>
    <col min="1281" max="1281" width="7.7109375" style="37" customWidth="1"/>
    <col min="1282" max="1282" width="15.85546875" style="37" customWidth="1"/>
    <col min="1283" max="1283" width="10.140625" style="37" customWidth="1"/>
    <col min="1284" max="1284" width="16.42578125" style="37" customWidth="1"/>
    <col min="1285" max="1285" width="12.85546875" style="37" customWidth="1"/>
    <col min="1286" max="1286" width="14" style="37" customWidth="1"/>
    <col min="1287" max="1287" width="15.140625" style="37" customWidth="1"/>
    <col min="1288" max="1288" width="14.42578125" style="37" customWidth="1"/>
    <col min="1289" max="1289" width="9" style="37" customWidth="1"/>
    <col min="1290" max="1536" width="9.140625" style="37"/>
    <col min="1537" max="1537" width="7.7109375" style="37" customWidth="1"/>
    <col min="1538" max="1538" width="15.85546875" style="37" customWidth="1"/>
    <col min="1539" max="1539" width="10.140625" style="37" customWidth="1"/>
    <col min="1540" max="1540" width="16.42578125" style="37" customWidth="1"/>
    <col min="1541" max="1541" width="12.85546875" style="37" customWidth="1"/>
    <col min="1542" max="1542" width="14" style="37" customWidth="1"/>
    <col min="1543" max="1543" width="15.140625" style="37" customWidth="1"/>
    <col min="1544" max="1544" width="14.42578125" style="37" customWidth="1"/>
    <col min="1545" max="1545" width="9" style="37" customWidth="1"/>
    <col min="1546" max="1792" width="9.140625" style="37"/>
    <col min="1793" max="1793" width="7.7109375" style="37" customWidth="1"/>
    <col min="1794" max="1794" width="15.85546875" style="37" customWidth="1"/>
    <col min="1795" max="1795" width="10.140625" style="37" customWidth="1"/>
    <col min="1796" max="1796" width="16.42578125" style="37" customWidth="1"/>
    <col min="1797" max="1797" width="12.85546875" style="37" customWidth="1"/>
    <col min="1798" max="1798" width="14" style="37" customWidth="1"/>
    <col min="1799" max="1799" width="15.140625" style="37" customWidth="1"/>
    <col min="1800" max="1800" width="14.42578125" style="37" customWidth="1"/>
    <col min="1801" max="1801" width="9" style="37" customWidth="1"/>
    <col min="1802" max="2048" width="9.140625" style="37"/>
    <col min="2049" max="2049" width="7.7109375" style="37" customWidth="1"/>
    <col min="2050" max="2050" width="15.85546875" style="37" customWidth="1"/>
    <col min="2051" max="2051" width="10.140625" style="37" customWidth="1"/>
    <col min="2052" max="2052" width="16.42578125" style="37" customWidth="1"/>
    <col min="2053" max="2053" width="12.85546875" style="37" customWidth="1"/>
    <col min="2054" max="2054" width="14" style="37" customWidth="1"/>
    <col min="2055" max="2055" width="15.140625" style="37" customWidth="1"/>
    <col min="2056" max="2056" width="14.42578125" style="37" customWidth="1"/>
    <col min="2057" max="2057" width="9" style="37" customWidth="1"/>
    <col min="2058" max="2304" width="9.140625" style="37"/>
    <col min="2305" max="2305" width="7.7109375" style="37" customWidth="1"/>
    <col min="2306" max="2306" width="15.85546875" style="37" customWidth="1"/>
    <col min="2307" max="2307" width="10.140625" style="37" customWidth="1"/>
    <col min="2308" max="2308" width="16.42578125" style="37" customWidth="1"/>
    <col min="2309" max="2309" width="12.85546875" style="37" customWidth="1"/>
    <col min="2310" max="2310" width="14" style="37" customWidth="1"/>
    <col min="2311" max="2311" width="15.140625" style="37" customWidth="1"/>
    <col min="2312" max="2312" width="14.42578125" style="37" customWidth="1"/>
    <col min="2313" max="2313" width="9" style="37" customWidth="1"/>
    <col min="2314" max="2560" width="9.140625" style="37"/>
    <col min="2561" max="2561" width="7.7109375" style="37" customWidth="1"/>
    <col min="2562" max="2562" width="15.85546875" style="37" customWidth="1"/>
    <col min="2563" max="2563" width="10.140625" style="37" customWidth="1"/>
    <col min="2564" max="2564" width="16.42578125" style="37" customWidth="1"/>
    <col min="2565" max="2565" width="12.85546875" style="37" customWidth="1"/>
    <col min="2566" max="2566" width="14" style="37" customWidth="1"/>
    <col min="2567" max="2567" width="15.140625" style="37" customWidth="1"/>
    <col min="2568" max="2568" width="14.42578125" style="37" customWidth="1"/>
    <col min="2569" max="2569" width="9" style="37" customWidth="1"/>
    <col min="2570" max="2816" width="9.140625" style="37"/>
    <col min="2817" max="2817" width="7.7109375" style="37" customWidth="1"/>
    <col min="2818" max="2818" width="15.85546875" style="37" customWidth="1"/>
    <col min="2819" max="2819" width="10.140625" style="37" customWidth="1"/>
    <col min="2820" max="2820" width="16.42578125" style="37" customWidth="1"/>
    <col min="2821" max="2821" width="12.85546875" style="37" customWidth="1"/>
    <col min="2822" max="2822" width="14" style="37" customWidth="1"/>
    <col min="2823" max="2823" width="15.140625" style="37" customWidth="1"/>
    <col min="2824" max="2824" width="14.42578125" style="37" customWidth="1"/>
    <col min="2825" max="2825" width="9" style="37" customWidth="1"/>
    <col min="2826" max="3072" width="9.140625" style="37"/>
    <col min="3073" max="3073" width="7.7109375" style="37" customWidth="1"/>
    <col min="3074" max="3074" width="15.85546875" style="37" customWidth="1"/>
    <col min="3075" max="3075" width="10.140625" style="37" customWidth="1"/>
    <col min="3076" max="3076" width="16.42578125" style="37" customWidth="1"/>
    <col min="3077" max="3077" width="12.85546875" style="37" customWidth="1"/>
    <col min="3078" max="3078" width="14" style="37" customWidth="1"/>
    <col min="3079" max="3079" width="15.140625" style="37" customWidth="1"/>
    <col min="3080" max="3080" width="14.42578125" style="37" customWidth="1"/>
    <col min="3081" max="3081" width="9" style="37" customWidth="1"/>
    <col min="3082" max="3328" width="9.140625" style="37"/>
    <col min="3329" max="3329" width="7.7109375" style="37" customWidth="1"/>
    <col min="3330" max="3330" width="15.85546875" style="37" customWidth="1"/>
    <col min="3331" max="3331" width="10.140625" style="37" customWidth="1"/>
    <col min="3332" max="3332" width="16.42578125" style="37" customWidth="1"/>
    <col min="3333" max="3333" width="12.85546875" style="37" customWidth="1"/>
    <col min="3334" max="3334" width="14" style="37" customWidth="1"/>
    <col min="3335" max="3335" width="15.140625" style="37" customWidth="1"/>
    <col min="3336" max="3336" width="14.42578125" style="37" customWidth="1"/>
    <col min="3337" max="3337" width="9" style="37" customWidth="1"/>
    <col min="3338" max="3584" width="9.140625" style="37"/>
    <col min="3585" max="3585" width="7.7109375" style="37" customWidth="1"/>
    <col min="3586" max="3586" width="15.85546875" style="37" customWidth="1"/>
    <col min="3587" max="3587" width="10.140625" style="37" customWidth="1"/>
    <col min="3588" max="3588" width="16.42578125" style="37" customWidth="1"/>
    <col min="3589" max="3589" width="12.85546875" style="37" customWidth="1"/>
    <col min="3590" max="3590" width="14" style="37" customWidth="1"/>
    <col min="3591" max="3591" width="15.140625" style="37" customWidth="1"/>
    <col min="3592" max="3592" width="14.42578125" style="37" customWidth="1"/>
    <col min="3593" max="3593" width="9" style="37" customWidth="1"/>
    <col min="3594" max="3840" width="9.140625" style="37"/>
    <col min="3841" max="3841" width="7.7109375" style="37" customWidth="1"/>
    <col min="3842" max="3842" width="15.85546875" style="37" customWidth="1"/>
    <col min="3843" max="3843" width="10.140625" style="37" customWidth="1"/>
    <col min="3844" max="3844" width="16.42578125" style="37" customWidth="1"/>
    <col min="3845" max="3845" width="12.85546875" style="37" customWidth="1"/>
    <col min="3846" max="3846" width="14" style="37" customWidth="1"/>
    <col min="3847" max="3847" width="15.140625" style="37" customWidth="1"/>
    <col min="3848" max="3848" width="14.42578125" style="37" customWidth="1"/>
    <col min="3849" max="3849" width="9" style="37" customWidth="1"/>
    <col min="3850" max="4096" width="9.140625" style="37"/>
    <col min="4097" max="4097" width="7.7109375" style="37" customWidth="1"/>
    <col min="4098" max="4098" width="15.85546875" style="37" customWidth="1"/>
    <col min="4099" max="4099" width="10.140625" style="37" customWidth="1"/>
    <col min="4100" max="4100" width="16.42578125" style="37" customWidth="1"/>
    <col min="4101" max="4101" width="12.85546875" style="37" customWidth="1"/>
    <col min="4102" max="4102" width="14" style="37" customWidth="1"/>
    <col min="4103" max="4103" width="15.140625" style="37" customWidth="1"/>
    <col min="4104" max="4104" width="14.42578125" style="37" customWidth="1"/>
    <col min="4105" max="4105" width="9" style="37" customWidth="1"/>
    <col min="4106" max="4352" width="9.140625" style="37"/>
    <col min="4353" max="4353" width="7.7109375" style="37" customWidth="1"/>
    <col min="4354" max="4354" width="15.85546875" style="37" customWidth="1"/>
    <col min="4355" max="4355" width="10.140625" style="37" customWidth="1"/>
    <col min="4356" max="4356" width="16.42578125" style="37" customWidth="1"/>
    <col min="4357" max="4357" width="12.85546875" style="37" customWidth="1"/>
    <col min="4358" max="4358" width="14" style="37" customWidth="1"/>
    <col min="4359" max="4359" width="15.140625" style="37" customWidth="1"/>
    <col min="4360" max="4360" width="14.42578125" style="37" customWidth="1"/>
    <col min="4361" max="4361" width="9" style="37" customWidth="1"/>
    <col min="4362" max="4608" width="9.140625" style="37"/>
    <col min="4609" max="4609" width="7.7109375" style="37" customWidth="1"/>
    <col min="4610" max="4610" width="15.85546875" style="37" customWidth="1"/>
    <col min="4611" max="4611" width="10.140625" style="37" customWidth="1"/>
    <col min="4612" max="4612" width="16.42578125" style="37" customWidth="1"/>
    <col min="4613" max="4613" width="12.85546875" style="37" customWidth="1"/>
    <col min="4614" max="4614" width="14" style="37" customWidth="1"/>
    <col min="4615" max="4615" width="15.140625" style="37" customWidth="1"/>
    <col min="4616" max="4616" width="14.42578125" style="37" customWidth="1"/>
    <col min="4617" max="4617" width="9" style="37" customWidth="1"/>
    <col min="4618" max="4864" width="9.140625" style="37"/>
    <col min="4865" max="4865" width="7.7109375" style="37" customWidth="1"/>
    <col min="4866" max="4866" width="15.85546875" style="37" customWidth="1"/>
    <col min="4867" max="4867" width="10.140625" style="37" customWidth="1"/>
    <col min="4868" max="4868" width="16.42578125" style="37" customWidth="1"/>
    <col min="4869" max="4869" width="12.85546875" style="37" customWidth="1"/>
    <col min="4870" max="4870" width="14" style="37" customWidth="1"/>
    <col min="4871" max="4871" width="15.140625" style="37" customWidth="1"/>
    <col min="4872" max="4872" width="14.42578125" style="37" customWidth="1"/>
    <col min="4873" max="4873" width="9" style="37" customWidth="1"/>
    <col min="4874" max="5120" width="9.140625" style="37"/>
    <col min="5121" max="5121" width="7.7109375" style="37" customWidth="1"/>
    <col min="5122" max="5122" width="15.85546875" style="37" customWidth="1"/>
    <col min="5123" max="5123" width="10.140625" style="37" customWidth="1"/>
    <col min="5124" max="5124" width="16.42578125" style="37" customWidth="1"/>
    <col min="5125" max="5125" width="12.85546875" style="37" customWidth="1"/>
    <col min="5126" max="5126" width="14" style="37" customWidth="1"/>
    <col min="5127" max="5127" width="15.140625" style="37" customWidth="1"/>
    <col min="5128" max="5128" width="14.42578125" style="37" customWidth="1"/>
    <col min="5129" max="5129" width="9" style="37" customWidth="1"/>
    <col min="5130" max="5376" width="9.140625" style="37"/>
    <col min="5377" max="5377" width="7.7109375" style="37" customWidth="1"/>
    <col min="5378" max="5378" width="15.85546875" style="37" customWidth="1"/>
    <col min="5379" max="5379" width="10.140625" style="37" customWidth="1"/>
    <col min="5380" max="5380" width="16.42578125" style="37" customWidth="1"/>
    <col min="5381" max="5381" width="12.85546875" style="37" customWidth="1"/>
    <col min="5382" max="5382" width="14" style="37" customWidth="1"/>
    <col min="5383" max="5383" width="15.140625" style="37" customWidth="1"/>
    <col min="5384" max="5384" width="14.42578125" style="37" customWidth="1"/>
    <col min="5385" max="5385" width="9" style="37" customWidth="1"/>
    <col min="5386" max="5632" width="9.140625" style="37"/>
    <col min="5633" max="5633" width="7.7109375" style="37" customWidth="1"/>
    <col min="5634" max="5634" width="15.85546875" style="37" customWidth="1"/>
    <col min="5635" max="5635" width="10.140625" style="37" customWidth="1"/>
    <col min="5636" max="5636" width="16.42578125" style="37" customWidth="1"/>
    <col min="5637" max="5637" width="12.85546875" style="37" customWidth="1"/>
    <col min="5638" max="5638" width="14" style="37" customWidth="1"/>
    <col min="5639" max="5639" width="15.140625" style="37" customWidth="1"/>
    <col min="5640" max="5640" width="14.42578125" style="37" customWidth="1"/>
    <col min="5641" max="5641" width="9" style="37" customWidth="1"/>
    <col min="5642" max="5888" width="9.140625" style="37"/>
    <col min="5889" max="5889" width="7.7109375" style="37" customWidth="1"/>
    <col min="5890" max="5890" width="15.85546875" style="37" customWidth="1"/>
    <col min="5891" max="5891" width="10.140625" style="37" customWidth="1"/>
    <col min="5892" max="5892" width="16.42578125" style="37" customWidth="1"/>
    <col min="5893" max="5893" width="12.85546875" style="37" customWidth="1"/>
    <col min="5894" max="5894" width="14" style="37" customWidth="1"/>
    <col min="5895" max="5895" width="15.140625" style="37" customWidth="1"/>
    <col min="5896" max="5896" width="14.42578125" style="37" customWidth="1"/>
    <col min="5897" max="5897" width="9" style="37" customWidth="1"/>
    <col min="5898" max="6144" width="9.140625" style="37"/>
    <col min="6145" max="6145" width="7.7109375" style="37" customWidth="1"/>
    <col min="6146" max="6146" width="15.85546875" style="37" customWidth="1"/>
    <col min="6147" max="6147" width="10.140625" style="37" customWidth="1"/>
    <col min="6148" max="6148" width="16.42578125" style="37" customWidth="1"/>
    <col min="6149" max="6149" width="12.85546875" style="37" customWidth="1"/>
    <col min="6150" max="6150" width="14" style="37" customWidth="1"/>
    <col min="6151" max="6151" width="15.140625" style="37" customWidth="1"/>
    <col min="6152" max="6152" width="14.42578125" style="37" customWidth="1"/>
    <col min="6153" max="6153" width="9" style="37" customWidth="1"/>
    <col min="6154" max="6400" width="9.140625" style="37"/>
    <col min="6401" max="6401" width="7.7109375" style="37" customWidth="1"/>
    <col min="6402" max="6402" width="15.85546875" style="37" customWidth="1"/>
    <col min="6403" max="6403" width="10.140625" style="37" customWidth="1"/>
    <col min="6404" max="6404" width="16.42578125" style="37" customWidth="1"/>
    <col min="6405" max="6405" width="12.85546875" style="37" customWidth="1"/>
    <col min="6406" max="6406" width="14" style="37" customWidth="1"/>
    <col min="6407" max="6407" width="15.140625" style="37" customWidth="1"/>
    <col min="6408" max="6408" width="14.42578125" style="37" customWidth="1"/>
    <col min="6409" max="6409" width="9" style="37" customWidth="1"/>
    <col min="6410" max="6656" width="9.140625" style="37"/>
    <col min="6657" max="6657" width="7.7109375" style="37" customWidth="1"/>
    <col min="6658" max="6658" width="15.85546875" style="37" customWidth="1"/>
    <col min="6659" max="6659" width="10.140625" style="37" customWidth="1"/>
    <col min="6660" max="6660" width="16.42578125" style="37" customWidth="1"/>
    <col min="6661" max="6661" width="12.85546875" style="37" customWidth="1"/>
    <col min="6662" max="6662" width="14" style="37" customWidth="1"/>
    <col min="6663" max="6663" width="15.140625" style="37" customWidth="1"/>
    <col min="6664" max="6664" width="14.42578125" style="37" customWidth="1"/>
    <col min="6665" max="6665" width="9" style="37" customWidth="1"/>
    <col min="6666" max="6912" width="9.140625" style="37"/>
    <col min="6913" max="6913" width="7.7109375" style="37" customWidth="1"/>
    <col min="6914" max="6914" width="15.85546875" style="37" customWidth="1"/>
    <col min="6915" max="6915" width="10.140625" style="37" customWidth="1"/>
    <col min="6916" max="6916" width="16.42578125" style="37" customWidth="1"/>
    <col min="6917" max="6917" width="12.85546875" style="37" customWidth="1"/>
    <col min="6918" max="6918" width="14" style="37" customWidth="1"/>
    <col min="6919" max="6919" width="15.140625" style="37" customWidth="1"/>
    <col min="6920" max="6920" width="14.42578125" style="37" customWidth="1"/>
    <col min="6921" max="6921" width="9" style="37" customWidth="1"/>
    <col min="6922" max="7168" width="9.140625" style="37"/>
    <col min="7169" max="7169" width="7.7109375" style="37" customWidth="1"/>
    <col min="7170" max="7170" width="15.85546875" style="37" customWidth="1"/>
    <col min="7171" max="7171" width="10.140625" style="37" customWidth="1"/>
    <col min="7172" max="7172" width="16.42578125" style="37" customWidth="1"/>
    <col min="7173" max="7173" width="12.85546875" style="37" customWidth="1"/>
    <col min="7174" max="7174" width="14" style="37" customWidth="1"/>
    <col min="7175" max="7175" width="15.140625" style="37" customWidth="1"/>
    <col min="7176" max="7176" width="14.42578125" style="37" customWidth="1"/>
    <col min="7177" max="7177" width="9" style="37" customWidth="1"/>
    <col min="7178" max="7424" width="9.140625" style="37"/>
    <col min="7425" max="7425" width="7.7109375" style="37" customWidth="1"/>
    <col min="7426" max="7426" width="15.85546875" style="37" customWidth="1"/>
    <col min="7427" max="7427" width="10.140625" style="37" customWidth="1"/>
    <col min="7428" max="7428" width="16.42578125" style="37" customWidth="1"/>
    <col min="7429" max="7429" width="12.85546875" style="37" customWidth="1"/>
    <col min="7430" max="7430" width="14" style="37" customWidth="1"/>
    <col min="7431" max="7431" width="15.140625" style="37" customWidth="1"/>
    <col min="7432" max="7432" width="14.42578125" style="37" customWidth="1"/>
    <col min="7433" max="7433" width="9" style="37" customWidth="1"/>
    <col min="7434" max="7680" width="9.140625" style="37"/>
    <col min="7681" max="7681" width="7.7109375" style="37" customWidth="1"/>
    <col min="7682" max="7682" width="15.85546875" style="37" customWidth="1"/>
    <col min="7683" max="7683" width="10.140625" style="37" customWidth="1"/>
    <col min="7684" max="7684" width="16.42578125" style="37" customWidth="1"/>
    <col min="7685" max="7685" width="12.85546875" style="37" customWidth="1"/>
    <col min="7686" max="7686" width="14" style="37" customWidth="1"/>
    <col min="7687" max="7687" width="15.140625" style="37" customWidth="1"/>
    <col min="7688" max="7688" width="14.42578125" style="37" customWidth="1"/>
    <col min="7689" max="7689" width="9" style="37" customWidth="1"/>
    <col min="7690" max="7936" width="9.140625" style="37"/>
    <col min="7937" max="7937" width="7.7109375" style="37" customWidth="1"/>
    <col min="7938" max="7938" width="15.85546875" style="37" customWidth="1"/>
    <col min="7939" max="7939" width="10.140625" style="37" customWidth="1"/>
    <col min="7940" max="7940" width="16.42578125" style="37" customWidth="1"/>
    <col min="7941" max="7941" width="12.85546875" style="37" customWidth="1"/>
    <col min="7942" max="7942" width="14" style="37" customWidth="1"/>
    <col min="7943" max="7943" width="15.140625" style="37" customWidth="1"/>
    <col min="7944" max="7944" width="14.42578125" style="37" customWidth="1"/>
    <col min="7945" max="7945" width="9" style="37" customWidth="1"/>
    <col min="7946" max="8192" width="9.140625" style="37"/>
    <col min="8193" max="8193" width="7.7109375" style="37" customWidth="1"/>
    <col min="8194" max="8194" width="15.85546875" style="37" customWidth="1"/>
    <col min="8195" max="8195" width="10.140625" style="37" customWidth="1"/>
    <col min="8196" max="8196" width="16.42578125" style="37" customWidth="1"/>
    <col min="8197" max="8197" width="12.85546875" style="37" customWidth="1"/>
    <col min="8198" max="8198" width="14" style="37" customWidth="1"/>
    <col min="8199" max="8199" width="15.140625" style="37" customWidth="1"/>
    <col min="8200" max="8200" width="14.42578125" style="37" customWidth="1"/>
    <col min="8201" max="8201" width="9" style="37" customWidth="1"/>
    <col min="8202" max="8448" width="9.140625" style="37"/>
    <col min="8449" max="8449" width="7.7109375" style="37" customWidth="1"/>
    <col min="8450" max="8450" width="15.85546875" style="37" customWidth="1"/>
    <col min="8451" max="8451" width="10.140625" style="37" customWidth="1"/>
    <col min="8452" max="8452" width="16.42578125" style="37" customWidth="1"/>
    <col min="8453" max="8453" width="12.85546875" style="37" customWidth="1"/>
    <col min="8454" max="8454" width="14" style="37" customWidth="1"/>
    <col min="8455" max="8455" width="15.140625" style="37" customWidth="1"/>
    <col min="8456" max="8456" width="14.42578125" style="37" customWidth="1"/>
    <col min="8457" max="8457" width="9" style="37" customWidth="1"/>
    <col min="8458" max="8704" width="9.140625" style="37"/>
    <col min="8705" max="8705" width="7.7109375" style="37" customWidth="1"/>
    <col min="8706" max="8706" width="15.85546875" style="37" customWidth="1"/>
    <col min="8707" max="8707" width="10.140625" style="37" customWidth="1"/>
    <col min="8708" max="8708" width="16.42578125" style="37" customWidth="1"/>
    <col min="8709" max="8709" width="12.85546875" style="37" customWidth="1"/>
    <col min="8710" max="8710" width="14" style="37" customWidth="1"/>
    <col min="8711" max="8711" width="15.140625" style="37" customWidth="1"/>
    <col min="8712" max="8712" width="14.42578125" style="37" customWidth="1"/>
    <col min="8713" max="8713" width="9" style="37" customWidth="1"/>
    <col min="8714" max="8960" width="9.140625" style="37"/>
    <col min="8961" max="8961" width="7.7109375" style="37" customWidth="1"/>
    <col min="8962" max="8962" width="15.85546875" style="37" customWidth="1"/>
    <col min="8963" max="8963" width="10.140625" style="37" customWidth="1"/>
    <col min="8964" max="8964" width="16.42578125" style="37" customWidth="1"/>
    <col min="8965" max="8965" width="12.85546875" style="37" customWidth="1"/>
    <col min="8966" max="8966" width="14" style="37" customWidth="1"/>
    <col min="8967" max="8967" width="15.140625" style="37" customWidth="1"/>
    <col min="8968" max="8968" width="14.42578125" style="37" customWidth="1"/>
    <col min="8969" max="8969" width="9" style="37" customWidth="1"/>
    <col min="8970" max="9216" width="9.140625" style="37"/>
    <col min="9217" max="9217" width="7.7109375" style="37" customWidth="1"/>
    <col min="9218" max="9218" width="15.85546875" style="37" customWidth="1"/>
    <col min="9219" max="9219" width="10.140625" style="37" customWidth="1"/>
    <col min="9220" max="9220" width="16.42578125" style="37" customWidth="1"/>
    <col min="9221" max="9221" width="12.85546875" style="37" customWidth="1"/>
    <col min="9222" max="9222" width="14" style="37" customWidth="1"/>
    <col min="9223" max="9223" width="15.140625" style="37" customWidth="1"/>
    <col min="9224" max="9224" width="14.42578125" style="37" customWidth="1"/>
    <col min="9225" max="9225" width="9" style="37" customWidth="1"/>
    <col min="9226" max="9472" width="9.140625" style="37"/>
    <col min="9473" max="9473" width="7.7109375" style="37" customWidth="1"/>
    <col min="9474" max="9474" width="15.85546875" style="37" customWidth="1"/>
    <col min="9475" max="9475" width="10.140625" style="37" customWidth="1"/>
    <col min="9476" max="9476" width="16.42578125" style="37" customWidth="1"/>
    <col min="9477" max="9477" width="12.85546875" style="37" customWidth="1"/>
    <col min="9478" max="9478" width="14" style="37" customWidth="1"/>
    <col min="9479" max="9479" width="15.140625" style="37" customWidth="1"/>
    <col min="9480" max="9480" width="14.42578125" style="37" customWidth="1"/>
    <col min="9481" max="9481" width="9" style="37" customWidth="1"/>
    <col min="9482" max="9728" width="9.140625" style="37"/>
    <col min="9729" max="9729" width="7.7109375" style="37" customWidth="1"/>
    <col min="9730" max="9730" width="15.85546875" style="37" customWidth="1"/>
    <col min="9731" max="9731" width="10.140625" style="37" customWidth="1"/>
    <col min="9732" max="9732" width="16.42578125" style="37" customWidth="1"/>
    <col min="9733" max="9733" width="12.85546875" style="37" customWidth="1"/>
    <col min="9734" max="9734" width="14" style="37" customWidth="1"/>
    <col min="9735" max="9735" width="15.140625" style="37" customWidth="1"/>
    <col min="9736" max="9736" width="14.42578125" style="37" customWidth="1"/>
    <col min="9737" max="9737" width="9" style="37" customWidth="1"/>
    <col min="9738" max="9984" width="9.140625" style="37"/>
    <col min="9985" max="9985" width="7.7109375" style="37" customWidth="1"/>
    <col min="9986" max="9986" width="15.85546875" style="37" customWidth="1"/>
    <col min="9987" max="9987" width="10.140625" style="37" customWidth="1"/>
    <col min="9988" max="9988" width="16.42578125" style="37" customWidth="1"/>
    <col min="9989" max="9989" width="12.85546875" style="37" customWidth="1"/>
    <col min="9990" max="9990" width="14" style="37" customWidth="1"/>
    <col min="9991" max="9991" width="15.140625" style="37" customWidth="1"/>
    <col min="9992" max="9992" width="14.42578125" style="37" customWidth="1"/>
    <col min="9993" max="9993" width="9" style="37" customWidth="1"/>
    <col min="9994" max="10240" width="9.140625" style="37"/>
    <col min="10241" max="10241" width="7.7109375" style="37" customWidth="1"/>
    <col min="10242" max="10242" width="15.85546875" style="37" customWidth="1"/>
    <col min="10243" max="10243" width="10.140625" style="37" customWidth="1"/>
    <col min="10244" max="10244" width="16.42578125" style="37" customWidth="1"/>
    <col min="10245" max="10245" width="12.85546875" style="37" customWidth="1"/>
    <col min="10246" max="10246" width="14" style="37" customWidth="1"/>
    <col min="10247" max="10247" width="15.140625" style="37" customWidth="1"/>
    <col min="10248" max="10248" width="14.42578125" style="37" customWidth="1"/>
    <col min="10249" max="10249" width="9" style="37" customWidth="1"/>
    <col min="10250" max="10496" width="9.140625" style="37"/>
    <col min="10497" max="10497" width="7.7109375" style="37" customWidth="1"/>
    <col min="10498" max="10498" width="15.85546875" style="37" customWidth="1"/>
    <col min="10499" max="10499" width="10.140625" style="37" customWidth="1"/>
    <col min="10500" max="10500" width="16.42578125" style="37" customWidth="1"/>
    <col min="10501" max="10501" width="12.85546875" style="37" customWidth="1"/>
    <col min="10502" max="10502" width="14" style="37" customWidth="1"/>
    <col min="10503" max="10503" width="15.140625" style="37" customWidth="1"/>
    <col min="10504" max="10504" width="14.42578125" style="37" customWidth="1"/>
    <col min="10505" max="10505" width="9" style="37" customWidth="1"/>
    <col min="10506" max="10752" width="9.140625" style="37"/>
    <col min="10753" max="10753" width="7.7109375" style="37" customWidth="1"/>
    <col min="10754" max="10754" width="15.85546875" style="37" customWidth="1"/>
    <col min="10755" max="10755" width="10.140625" style="37" customWidth="1"/>
    <col min="10756" max="10756" width="16.42578125" style="37" customWidth="1"/>
    <col min="10757" max="10757" width="12.85546875" style="37" customWidth="1"/>
    <col min="10758" max="10758" width="14" style="37" customWidth="1"/>
    <col min="10759" max="10759" width="15.140625" style="37" customWidth="1"/>
    <col min="10760" max="10760" width="14.42578125" style="37" customWidth="1"/>
    <col min="10761" max="10761" width="9" style="37" customWidth="1"/>
    <col min="10762" max="11008" width="9.140625" style="37"/>
    <col min="11009" max="11009" width="7.7109375" style="37" customWidth="1"/>
    <col min="11010" max="11010" width="15.85546875" style="37" customWidth="1"/>
    <col min="11011" max="11011" width="10.140625" style="37" customWidth="1"/>
    <col min="11012" max="11012" width="16.42578125" style="37" customWidth="1"/>
    <col min="11013" max="11013" width="12.85546875" style="37" customWidth="1"/>
    <col min="11014" max="11014" width="14" style="37" customWidth="1"/>
    <col min="11015" max="11015" width="15.140625" style="37" customWidth="1"/>
    <col min="11016" max="11016" width="14.42578125" style="37" customWidth="1"/>
    <col min="11017" max="11017" width="9" style="37" customWidth="1"/>
    <col min="11018" max="11264" width="9.140625" style="37"/>
    <col min="11265" max="11265" width="7.7109375" style="37" customWidth="1"/>
    <col min="11266" max="11266" width="15.85546875" style="37" customWidth="1"/>
    <col min="11267" max="11267" width="10.140625" style="37" customWidth="1"/>
    <col min="11268" max="11268" width="16.42578125" style="37" customWidth="1"/>
    <col min="11269" max="11269" width="12.85546875" style="37" customWidth="1"/>
    <col min="11270" max="11270" width="14" style="37" customWidth="1"/>
    <col min="11271" max="11271" width="15.140625" style="37" customWidth="1"/>
    <col min="11272" max="11272" width="14.42578125" style="37" customWidth="1"/>
    <col min="11273" max="11273" width="9" style="37" customWidth="1"/>
    <col min="11274" max="11520" width="9.140625" style="37"/>
    <col min="11521" max="11521" width="7.7109375" style="37" customWidth="1"/>
    <col min="11522" max="11522" width="15.85546875" style="37" customWidth="1"/>
    <col min="11523" max="11523" width="10.140625" style="37" customWidth="1"/>
    <col min="11524" max="11524" width="16.42578125" style="37" customWidth="1"/>
    <col min="11525" max="11525" width="12.85546875" style="37" customWidth="1"/>
    <col min="11526" max="11526" width="14" style="37" customWidth="1"/>
    <col min="11527" max="11527" width="15.140625" style="37" customWidth="1"/>
    <col min="11528" max="11528" width="14.42578125" style="37" customWidth="1"/>
    <col min="11529" max="11529" width="9" style="37" customWidth="1"/>
    <col min="11530" max="11776" width="9.140625" style="37"/>
    <col min="11777" max="11777" width="7.7109375" style="37" customWidth="1"/>
    <col min="11778" max="11778" width="15.85546875" style="37" customWidth="1"/>
    <col min="11779" max="11779" width="10.140625" style="37" customWidth="1"/>
    <col min="11780" max="11780" width="16.42578125" style="37" customWidth="1"/>
    <col min="11781" max="11781" width="12.85546875" style="37" customWidth="1"/>
    <col min="11782" max="11782" width="14" style="37" customWidth="1"/>
    <col min="11783" max="11783" width="15.140625" style="37" customWidth="1"/>
    <col min="11784" max="11784" width="14.42578125" style="37" customWidth="1"/>
    <col min="11785" max="11785" width="9" style="37" customWidth="1"/>
    <col min="11786" max="12032" width="9.140625" style="37"/>
    <col min="12033" max="12033" width="7.7109375" style="37" customWidth="1"/>
    <col min="12034" max="12034" width="15.85546875" style="37" customWidth="1"/>
    <col min="12035" max="12035" width="10.140625" style="37" customWidth="1"/>
    <col min="12036" max="12036" width="16.42578125" style="37" customWidth="1"/>
    <col min="12037" max="12037" width="12.85546875" style="37" customWidth="1"/>
    <col min="12038" max="12038" width="14" style="37" customWidth="1"/>
    <col min="12039" max="12039" width="15.140625" style="37" customWidth="1"/>
    <col min="12040" max="12040" width="14.42578125" style="37" customWidth="1"/>
    <col min="12041" max="12041" width="9" style="37" customWidth="1"/>
    <col min="12042" max="12288" width="9.140625" style="37"/>
    <col min="12289" max="12289" width="7.7109375" style="37" customWidth="1"/>
    <col min="12290" max="12290" width="15.85546875" style="37" customWidth="1"/>
    <col min="12291" max="12291" width="10.140625" style="37" customWidth="1"/>
    <col min="12292" max="12292" width="16.42578125" style="37" customWidth="1"/>
    <col min="12293" max="12293" width="12.85546875" style="37" customWidth="1"/>
    <col min="12294" max="12294" width="14" style="37" customWidth="1"/>
    <col min="12295" max="12295" width="15.140625" style="37" customWidth="1"/>
    <col min="12296" max="12296" width="14.42578125" style="37" customWidth="1"/>
    <col min="12297" max="12297" width="9" style="37" customWidth="1"/>
    <col min="12298" max="12544" width="9.140625" style="37"/>
    <col min="12545" max="12545" width="7.7109375" style="37" customWidth="1"/>
    <col min="12546" max="12546" width="15.85546875" style="37" customWidth="1"/>
    <col min="12547" max="12547" width="10.140625" style="37" customWidth="1"/>
    <col min="12548" max="12548" width="16.42578125" style="37" customWidth="1"/>
    <col min="12549" max="12549" width="12.85546875" style="37" customWidth="1"/>
    <col min="12550" max="12550" width="14" style="37" customWidth="1"/>
    <col min="12551" max="12551" width="15.140625" style="37" customWidth="1"/>
    <col min="12552" max="12552" width="14.42578125" style="37" customWidth="1"/>
    <col min="12553" max="12553" width="9" style="37" customWidth="1"/>
    <col min="12554" max="12800" width="9.140625" style="37"/>
    <col min="12801" max="12801" width="7.7109375" style="37" customWidth="1"/>
    <col min="12802" max="12802" width="15.85546875" style="37" customWidth="1"/>
    <col min="12803" max="12803" width="10.140625" style="37" customWidth="1"/>
    <col min="12804" max="12804" width="16.42578125" style="37" customWidth="1"/>
    <col min="12805" max="12805" width="12.85546875" style="37" customWidth="1"/>
    <col min="12806" max="12806" width="14" style="37" customWidth="1"/>
    <col min="12807" max="12807" width="15.140625" style="37" customWidth="1"/>
    <col min="12808" max="12808" width="14.42578125" style="37" customWidth="1"/>
    <col min="12809" max="12809" width="9" style="37" customWidth="1"/>
    <col min="12810" max="13056" width="9.140625" style="37"/>
    <col min="13057" max="13057" width="7.7109375" style="37" customWidth="1"/>
    <col min="13058" max="13058" width="15.85546875" style="37" customWidth="1"/>
    <col min="13059" max="13059" width="10.140625" style="37" customWidth="1"/>
    <col min="13060" max="13060" width="16.42578125" style="37" customWidth="1"/>
    <col min="13061" max="13061" width="12.85546875" style="37" customWidth="1"/>
    <col min="13062" max="13062" width="14" style="37" customWidth="1"/>
    <col min="13063" max="13063" width="15.140625" style="37" customWidth="1"/>
    <col min="13064" max="13064" width="14.42578125" style="37" customWidth="1"/>
    <col min="13065" max="13065" width="9" style="37" customWidth="1"/>
    <col min="13066" max="13312" width="9.140625" style="37"/>
    <col min="13313" max="13313" width="7.7109375" style="37" customWidth="1"/>
    <col min="13314" max="13314" width="15.85546875" style="37" customWidth="1"/>
    <col min="13315" max="13315" width="10.140625" style="37" customWidth="1"/>
    <col min="13316" max="13316" width="16.42578125" style="37" customWidth="1"/>
    <col min="13317" max="13317" width="12.85546875" style="37" customWidth="1"/>
    <col min="13318" max="13318" width="14" style="37" customWidth="1"/>
    <col min="13319" max="13319" width="15.140625" style="37" customWidth="1"/>
    <col min="13320" max="13320" width="14.42578125" style="37" customWidth="1"/>
    <col min="13321" max="13321" width="9" style="37" customWidth="1"/>
    <col min="13322" max="13568" width="9.140625" style="37"/>
    <col min="13569" max="13569" width="7.7109375" style="37" customWidth="1"/>
    <col min="13570" max="13570" width="15.85546875" style="37" customWidth="1"/>
    <col min="13571" max="13571" width="10.140625" style="37" customWidth="1"/>
    <col min="13572" max="13572" width="16.42578125" style="37" customWidth="1"/>
    <col min="13573" max="13573" width="12.85546875" style="37" customWidth="1"/>
    <col min="13574" max="13574" width="14" style="37" customWidth="1"/>
    <col min="13575" max="13575" width="15.140625" style="37" customWidth="1"/>
    <col min="13576" max="13576" width="14.42578125" style="37" customWidth="1"/>
    <col min="13577" max="13577" width="9" style="37" customWidth="1"/>
    <col min="13578" max="13824" width="9.140625" style="37"/>
    <col min="13825" max="13825" width="7.7109375" style="37" customWidth="1"/>
    <col min="13826" max="13826" width="15.85546875" style="37" customWidth="1"/>
    <col min="13827" max="13827" width="10.140625" style="37" customWidth="1"/>
    <col min="13828" max="13828" width="16.42578125" style="37" customWidth="1"/>
    <col min="13829" max="13829" width="12.85546875" style="37" customWidth="1"/>
    <col min="13830" max="13830" width="14" style="37" customWidth="1"/>
    <col min="13831" max="13831" width="15.140625" style="37" customWidth="1"/>
    <col min="13832" max="13832" width="14.42578125" style="37" customWidth="1"/>
    <col min="13833" max="13833" width="9" style="37" customWidth="1"/>
    <col min="13834" max="14080" width="9.140625" style="37"/>
    <col min="14081" max="14081" width="7.7109375" style="37" customWidth="1"/>
    <col min="14082" max="14082" width="15.85546875" style="37" customWidth="1"/>
    <col min="14083" max="14083" width="10.140625" style="37" customWidth="1"/>
    <col min="14084" max="14084" width="16.42578125" style="37" customWidth="1"/>
    <col min="14085" max="14085" width="12.85546875" style="37" customWidth="1"/>
    <col min="14086" max="14086" width="14" style="37" customWidth="1"/>
    <col min="14087" max="14087" width="15.140625" style="37" customWidth="1"/>
    <col min="14088" max="14088" width="14.42578125" style="37" customWidth="1"/>
    <col min="14089" max="14089" width="9" style="37" customWidth="1"/>
    <col min="14090" max="14336" width="9.140625" style="37"/>
    <col min="14337" max="14337" width="7.7109375" style="37" customWidth="1"/>
    <col min="14338" max="14338" width="15.85546875" style="37" customWidth="1"/>
    <col min="14339" max="14339" width="10.140625" style="37" customWidth="1"/>
    <col min="14340" max="14340" width="16.42578125" style="37" customWidth="1"/>
    <col min="14341" max="14341" width="12.85546875" style="37" customWidth="1"/>
    <col min="14342" max="14342" width="14" style="37" customWidth="1"/>
    <col min="14343" max="14343" width="15.140625" style="37" customWidth="1"/>
    <col min="14344" max="14344" width="14.42578125" style="37" customWidth="1"/>
    <col min="14345" max="14345" width="9" style="37" customWidth="1"/>
    <col min="14346" max="14592" width="9.140625" style="37"/>
    <col min="14593" max="14593" width="7.7109375" style="37" customWidth="1"/>
    <col min="14594" max="14594" width="15.85546875" style="37" customWidth="1"/>
    <col min="14595" max="14595" width="10.140625" style="37" customWidth="1"/>
    <col min="14596" max="14596" width="16.42578125" style="37" customWidth="1"/>
    <col min="14597" max="14597" width="12.85546875" style="37" customWidth="1"/>
    <col min="14598" max="14598" width="14" style="37" customWidth="1"/>
    <col min="14599" max="14599" width="15.140625" style="37" customWidth="1"/>
    <col min="14600" max="14600" width="14.42578125" style="37" customWidth="1"/>
    <col min="14601" max="14601" width="9" style="37" customWidth="1"/>
    <col min="14602" max="14848" width="9.140625" style="37"/>
    <col min="14849" max="14849" width="7.7109375" style="37" customWidth="1"/>
    <col min="14850" max="14850" width="15.85546875" style="37" customWidth="1"/>
    <col min="14851" max="14851" width="10.140625" style="37" customWidth="1"/>
    <col min="14852" max="14852" width="16.42578125" style="37" customWidth="1"/>
    <col min="14853" max="14853" width="12.85546875" style="37" customWidth="1"/>
    <col min="14854" max="14854" width="14" style="37" customWidth="1"/>
    <col min="14855" max="14855" width="15.140625" style="37" customWidth="1"/>
    <col min="14856" max="14856" width="14.42578125" style="37" customWidth="1"/>
    <col min="14857" max="14857" width="9" style="37" customWidth="1"/>
    <col min="14858" max="15104" width="9.140625" style="37"/>
    <col min="15105" max="15105" width="7.7109375" style="37" customWidth="1"/>
    <col min="15106" max="15106" width="15.85546875" style="37" customWidth="1"/>
    <col min="15107" max="15107" width="10.140625" style="37" customWidth="1"/>
    <col min="15108" max="15108" width="16.42578125" style="37" customWidth="1"/>
    <col min="15109" max="15109" width="12.85546875" style="37" customWidth="1"/>
    <col min="15110" max="15110" width="14" style="37" customWidth="1"/>
    <col min="15111" max="15111" width="15.140625" style="37" customWidth="1"/>
    <col min="15112" max="15112" width="14.42578125" style="37" customWidth="1"/>
    <col min="15113" max="15113" width="9" style="37" customWidth="1"/>
    <col min="15114" max="15360" width="9.140625" style="37"/>
    <col min="15361" max="15361" width="7.7109375" style="37" customWidth="1"/>
    <col min="15362" max="15362" width="15.85546875" style="37" customWidth="1"/>
    <col min="15363" max="15363" width="10.140625" style="37" customWidth="1"/>
    <col min="15364" max="15364" width="16.42578125" style="37" customWidth="1"/>
    <col min="15365" max="15365" width="12.85546875" style="37" customWidth="1"/>
    <col min="15366" max="15366" width="14" style="37" customWidth="1"/>
    <col min="15367" max="15367" width="15.140625" style="37" customWidth="1"/>
    <col min="15368" max="15368" width="14.42578125" style="37" customWidth="1"/>
    <col min="15369" max="15369" width="9" style="37" customWidth="1"/>
    <col min="15370" max="15616" width="9.140625" style="37"/>
    <col min="15617" max="15617" width="7.7109375" style="37" customWidth="1"/>
    <col min="15618" max="15618" width="15.85546875" style="37" customWidth="1"/>
    <col min="15619" max="15619" width="10.140625" style="37" customWidth="1"/>
    <col min="15620" max="15620" width="16.42578125" style="37" customWidth="1"/>
    <col min="15621" max="15621" width="12.85546875" style="37" customWidth="1"/>
    <col min="15622" max="15622" width="14" style="37" customWidth="1"/>
    <col min="15623" max="15623" width="15.140625" style="37" customWidth="1"/>
    <col min="15624" max="15624" width="14.42578125" style="37" customWidth="1"/>
    <col min="15625" max="15625" width="9" style="37" customWidth="1"/>
    <col min="15626" max="15872" width="9.140625" style="37"/>
    <col min="15873" max="15873" width="7.7109375" style="37" customWidth="1"/>
    <col min="15874" max="15874" width="15.85546875" style="37" customWidth="1"/>
    <col min="15875" max="15875" width="10.140625" style="37" customWidth="1"/>
    <col min="15876" max="15876" width="16.42578125" style="37" customWidth="1"/>
    <col min="15877" max="15877" width="12.85546875" style="37" customWidth="1"/>
    <col min="15878" max="15878" width="14" style="37" customWidth="1"/>
    <col min="15879" max="15879" width="15.140625" style="37" customWidth="1"/>
    <col min="15880" max="15880" width="14.42578125" style="37" customWidth="1"/>
    <col min="15881" max="15881" width="9" style="37" customWidth="1"/>
    <col min="15882" max="16128" width="9.140625" style="37"/>
    <col min="16129" max="16129" width="7.7109375" style="37" customWidth="1"/>
    <col min="16130" max="16130" width="15.85546875" style="37" customWidth="1"/>
    <col min="16131" max="16131" width="10.140625" style="37" customWidth="1"/>
    <col min="16132" max="16132" width="16.42578125" style="37" customWidth="1"/>
    <col min="16133" max="16133" width="12.85546875" style="37" customWidth="1"/>
    <col min="16134" max="16134" width="14" style="37" customWidth="1"/>
    <col min="16135" max="16135" width="15.140625" style="37" customWidth="1"/>
    <col min="16136" max="16136" width="14.42578125" style="37" customWidth="1"/>
    <col min="16137" max="16137" width="9" style="37" customWidth="1"/>
    <col min="16138" max="16384" width="9.140625" style="37"/>
  </cols>
  <sheetData>
    <row r="1" spans="1:8" ht="13.5" thickBot="1" x14ac:dyDescent="0.25"/>
    <row r="2" spans="1:8" s="76" customFormat="1" x14ac:dyDescent="0.2">
      <c r="A2" s="338" t="s">
        <v>591</v>
      </c>
      <c r="B2" s="339"/>
      <c r="C2" s="339"/>
      <c r="D2" s="339"/>
      <c r="E2" s="339"/>
      <c r="F2" s="339"/>
      <c r="G2" s="339"/>
      <c r="H2" s="340"/>
    </row>
    <row r="3" spans="1:8" x14ac:dyDescent="0.2">
      <c r="A3" s="48"/>
      <c r="B3" s="47"/>
      <c r="C3" s="47"/>
      <c r="D3" s="47"/>
      <c r="E3" s="47"/>
      <c r="F3" s="47"/>
      <c r="G3" s="47"/>
      <c r="H3" s="77"/>
    </row>
    <row r="4" spans="1:8" s="76" customFormat="1" x14ac:dyDescent="0.2">
      <c r="A4" s="341" t="s">
        <v>497</v>
      </c>
      <c r="B4" s="342"/>
      <c r="C4" s="342"/>
      <c r="D4" s="343"/>
      <c r="E4" s="78"/>
      <c r="F4" s="78"/>
      <c r="G4" s="78"/>
      <c r="H4" s="79"/>
    </row>
    <row r="5" spans="1:8" x14ac:dyDescent="0.2">
      <c r="A5" s="48"/>
      <c r="B5" s="47"/>
      <c r="C5" s="47"/>
      <c r="D5" s="47"/>
      <c r="E5" s="47"/>
      <c r="F5" s="47"/>
      <c r="G5" s="47"/>
      <c r="H5" s="77"/>
    </row>
    <row r="6" spans="1:8" s="76" customFormat="1" x14ac:dyDescent="0.2">
      <c r="A6" s="331" t="s">
        <v>373</v>
      </c>
      <c r="B6" s="332"/>
      <c r="C6" s="332"/>
      <c r="D6" s="332"/>
      <c r="E6" s="332"/>
      <c r="F6" s="332"/>
      <c r="G6" s="332"/>
      <c r="H6" s="333"/>
    </row>
    <row r="7" spans="1:8" x14ac:dyDescent="0.2">
      <c r="A7" s="48"/>
      <c r="B7" s="47"/>
      <c r="C7" s="47"/>
      <c r="D7" s="47"/>
      <c r="E7" s="47"/>
      <c r="F7" s="47"/>
      <c r="G7" s="47"/>
      <c r="H7" s="77"/>
    </row>
    <row r="8" spans="1:8" s="76" customFormat="1" x14ac:dyDescent="0.2">
      <c r="A8" s="344" t="s">
        <v>310</v>
      </c>
      <c r="B8" s="345"/>
      <c r="C8" s="345"/>
      <c r="D8" s="346"/>
      <c r="E8" s="80">
        <v>0</v>
      </c>
      <c r="F8" s="347" t="s">
        <v>276</v>
      </c>
      <c r="G8" s="348"/>
      <c r="H8" s="349"/>
    </row>
    <row r="9" spans="1:8" x14ac:dyDescent="0.2">
      <c r="A9" s="81"/>
      <c r="B9" s="72"/>
      <c r="C9" s="72"/>
      <c r="D9" s="72"/>
      <c r="E9" s="72"/>
      <c r="F9" s="72"/>
      <c r="G9" s="72"/>
      <c r="H9" s="82"/>
    </row>
    <row r="10" spans="1:8" s="76" customFormat="1" ht="13.5" customHeight="1" x14ac:dyDescent="0.2">
      <c r="A10" s="83" t="s">
        <v>311</v>
      </c>
      <c r="B10" s="84" t="s">
        <v>312</v>
      </c>
      <c r="C10" s="84" t="s">
        <v>313</v>
      </c>
      <c r="D10" s="84" t="s">
        <v>314</v>
      </c>
      <c r="E10" s="84" t="s">
        <v>315</v>
      </c>
      <c r="F10" s="84" t="s">
        <v>316</v>
      </c>
      <c r="G10" s="84" t="s">
        <v>317</v>
      </c>
      <c r="H10" s="85" t="s">
        <v>318</v>
      </c>
    </row>
    <row r="11" spans="1:8" s="76" customFormat="1" x14ac:dyDescent="0.2">
      <c r="A11" s="86"/>
      <c r="B11" s="87" t="s">
        <v>319</v>
      </c>
      <c r="C11" s="87"/>
      <c r="D11" s="87" t="s">
        <v>320</v>
      </c>
      <c r="E11" s="87" t="s">
        <v>321</v>
      </c>
      <c r="F11" s="87"/>
      <c r="G11" s="87" t="s">
        <v>322</v>
      </c>
      <c r="H11" s="88" t="s">
        <v>323</v>
      </c>
    </row>
    <row r="12" spans="1:8" s="76" customFormat="1" x14ac:dyDescent="0.2">
      <c r="A12" s="86"/>
      <c r="B12" s="87"/>
      <c r="C12" s="87"/>
      <c r="D12" s="87"/>
      <c r="E12" s="87"/>
      <c r="F12" s="87"/>
      <c r="G12" s="87"/>
      <c r="H12" s="88" t="s">
        <v>324</v>
      </c>
    </row>
    <row r="13" spans="1:8" s="76" customFormat="1" x14ac:dyDescent="0.2">
      <c r="A13" s="86"/>
      <c r="B13" s="87"/>
      <c r="C13" s="87"/>
      <c r="D13" s="87"/>
      <c r="E13" s="87"/>
      <c r="F13" s="87"/>
      <c r="G13" s="87"/>
      <c r="H13" s="88" t="s">
        <v>325</v>
      </c>
    </row>
    <row r="14" spans="1:8" s="76" customFormat="1" x14ac:dyDescent="0.2">
      <c r="A14" s="86"/>
      <c r="B14" s="87"/>
      <c r="C14" s="87"/>
      <c r="D14" s="87"/>
      <c r="E14" s="87"/>
      <c r="F14" s="87"/>
      <c r="G14" s="87"/>
      <c r="H14" s="89" t="s">
        <v>326</v>
      </c>
    </row>
    <row r="15" spans="1:8" x14ac:dyDescent="0.2">
      <c r="A15" s="81"/>
      <c r="B15" s="72"/>
      <c r="C15" s="72"/>
      <c r="D15" s="72"/>
      <c r="E15" s="72"/>
      <c r="F15" s="72"/>
      <c r="G15" s="194" t="s">
        <v>374</v>
      </c>
      <c r="H15" s="82"/>
    </row>
    <row r="16" spans="1:8" x14ac:dyDescent="0.2">
      <c r="A16" s="81"/>
      <c r="B16" s="72"/>
      <c r="C16" s="72"/>
      <c r="D16" s="72"/>
      <c r="E16" s="72"/>
      <c r="F16" s="72"/>
      <c r="G16" s="72"/>
      <c r="H16" s="82"/>
    </row>
    <row r="17" spans="1:8" x14ac:dyDescent="0.2">
      <c r="A17" s="81">
        <v>1</v>
      </c>
      <c r="B17" s="59" t="s">
        <v>327</v>
      </c>
      <c r="C17" s="59" t="s">
        <v>594</v>
      </c>
      <c r="D17" s="72"/>
      <c r="E17" s="72"/>
      <c r="F17" s="61">
        <v>69070000</v>
      </c>
      <c r="G17" s="90" t="s">
        <v>282</v>
      </c>
      <c r="H17" s="63">
        <v>69070000</v>
      </c>
    </row>
    <row r="18" spans="1:8" x14ac:dyDescent="0.2">
      <c r="A18" s="81"/>
      <c r="B18" s="72"/>
      <c r="C18" s="72"/>
      <c r="D18" s="72"/>
      <c r="E18" s="72"/>
      <c r="F18" s="61"/>
      <c r="G18" s="91"/>
      <c r="H18" s="63"/>
    </row>
    <row r="19" spans="1:8" s="76" customFormat="1" ht="13.5" thickBot="1" x14ac:dyDescent="0.25">
      <c r="A19" s="92"/>
      <c r="B19" s="74"/>
      <c r="C19" s="74"/>
      <c r="D19" s="74" t="s">
        <v>328</v>
      </c>
      <c r="E19" s="74"/>
      <c r="F19" s="93">
        <f>SUM(F17:F18)</f>
        <v>69070000</v>
      </c>
      <c r="G19" s="94">
        <v>0</v>
      </c>
      <c r="H19" s="95">
        <f>SUM(H17:H18)</f>
        <v>69070000</v>
      </c>
    </row>
  </sheetData>
  <mergeCells count="5">
    <mergeCell ref="A2:H2"/>
    <mergeCell ref="A4:D4"/>
    <mergeCell ref="A6:H6"/>
    <mergeCell ref="A8:D8"/>
    <mergeCell ref="F8:H8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88"/>
  <sheetViews>
    <sheetView workbookViewId="0">
      <selection activeCell="I27" sqref="I27"/>
    </sheetView>
  </sheetViews>
  <sheetFormatPr defaultRowHeight="12.75" x14ac:dyDescent="0.2"/>
  <cols>
    <col min="1" max="1" width="5.28515625" style="96" bestFit="1" customWidth="1"/>
    <col min="2" max="2" width="18.42578125" style="37" bestFit="1" customWidth="1"/>
    <col min="3" max="3" width="8.85546875" style="37" bestFit="1" customWidth="1"/>
    <col min="4" max="5" width="12.42578125" style="96" bestFit="1" customWidth="1"/>
    <col min="6" max="6" width="10.42578125" style="37" bestFit="1" customWidth="1"/>
    <col min="7" max="7" width="10.42578125" style="37" customWidth="1"/>
    <col min="8" max="8" width="12.140625" style="37" customWidth="1"/>
    <col min="9" max="9" width="10.85546875" style="37" customWidth="1"/>
    <col min="10" max="10" width="12.5703125" style="97" customWidth="1"/>
    <col min="11" max="11" width="13.5703125" style="37" bestFit="1" customWidth="1"/>
    <col min="12" max="258" width="9.140625" style="37"/>
    <col min="259" max="259" width="5.28515625" style="37" bestFit="1" customWidth="1"/>
    <col min="260" max="260" width="18.42578125" style="37" bestFit="1" customWidth="1"/>
    <col min="261" max="261" width="31.7109375" style="37" bestFit="1" customWidth="1"/>
    <col min="262" max="262" width="7.85546875" style="37" bestFit="1" customWidth="1"/>
    <col min="263" max="263" width="10.42578125" style="37" bestFit="1" customWidth="1"/>
    <col min="264" max="264" width="12.140625" style="37" customWidth="1"/>
    <col min="265" max="265" width="13.28515625" style="37" bestFit="1" customWidth="1"/>
    <col min="266" max="266" width="13.5703125" style="37" bestFit="1" customWidth="1"/>
    <col min="267" max="267" width="9.5703125" style="37" bestFit="1" customWidth="1"/>
    <col min="268" max="514" width="9.140625" style="37"/>
    <col min="515" max="515" width="5.28515625" style="37" bestFit="1" customWidth="1"/>
    <col min="516" max="516" width="18.42578125" style="37" bestFit="1" customWidth="1"/>
    <col min="517" max="517" width="31.7109375" style="37" bestFit="1" customWidth="1"/>
    <col min="518" max="518" width="7.85546875" style="37" bestFit="1" customWidth="1"/>
    <col min="519" max="519" width="10.42578125" style="37" bestFit="1" customWidth="1"/>
    <col min="520" max="520" width="12.140625" style="37" customWidth="1"/>
    <col min="521" max="521" width="13.28515625" style="37" bestFit="1" customWidth="1"/>
    <col min="522" max="522" width="13.5703125" style="37" bestFit="1" customWidth="1"/>
    <col min="523" max="523" width="9.5703125" style="37" bestFit="1" customWidth="1"/>
    <col min="524" max="770" width="9.140625" style="37"/>
    <col min="771" max="771" width="5.28515625" style="37" bestFit="1" customWidth="1"/>
    <col min="772" max="772" width="18.42578125" style="37" bestFit="1" customWidth="1"/>
    <col min="773" max="773" width="31.7109375" style="37" bestFit="1" customWidth="1"/>
    <col min="774" max="774" width="7.85546875" style="37" bestFit="1" customWidth="1"/>
    <col min="775" max="775" width="10.42578125" style="37" bestFit="1" customWidth="1"/>
    <col min="776" max="776" width="12.140625" style="37" customWidth="1"/>
    <col min="777" max="777" width="13.28515625" style="37" bestFit="1" customWidth="1"/>
    <col min="778" max="778" width="13.5703125" style="37" bestFit="1" customWidth="1"/>
    <col min="779" max="779" width="9.5703125" style="37" bestFit="1" customWidth="1"/>
    <col min="780" max="1026" width="9.140625" style="37"/>
    <col min="1027" max="1027" width="5.28515625" style="37" bestFit="1" customWidth="1"/>
    <col min="1028" max="1028" width="18.42578125" style="37" bestFit="1" customWidth="1"/>
    <col min="1029" max="1029" width="31.7109375" style="37" bestFit="1" customWidth="1"/>
    <col min="1030" max="1030" width="7.85546875" style="37" bestFit="1" customWidth="1"/>
    <col min="1031" max="1031" width="10.42578125" style="37" bestFit="1" customWidth="1"/>
    <col min="1032" max="1032" width="12.140625" style="37" customWidth="1"/>
    <col min="1033" max="1033" width="13.28515625" style="37" bestFit="1" customWidth="1"/>
    <col min="1034" max="1034" width="13.5703125" style="37" bestFit="1" customWidth="1"/>
    <col min="1035" max="1035" width="9.5703125" style="37" bestFit="1" customWidth="1"/>
    <col min="1036" max="1282" width="9.140625" style="37"/>
    <col min="1283" max="1283" width="5.28515625" style="37" bestFit="1" customWidth="1"/>
    <col min="1284" max="1284" width="18.42578125" style="37" bestFit="1" customWidth="1"/>
    <col min="1285" max="1285" width="31.7109375" style="37" bestFit="1" customWidth="1"/>
    <col min="1286" max="1286" width="7.85546875" style="37" bestFit="1" customWidth="1"/>
    <col min="1287" max="1287" width="10.42578125" style="37" bestFit="1" customWidth="1"/>
    <col min="1288" max="1288" width="12.140625" style="37" customWidth="1"/>
    <col min="1289" max="1289" width="13.28515625" style="37" bestFit="1" customWidth="1"/>
    <col min="1290" max="1290" width="13.5703125" style="37" bestFit="1" customWidth="1"/>
    <col min="1291" max="1291" width="9.5703125" style="37" bestFit="1" customWidth="1"/>
    <col min="1292" max="1538" width="9.140625" style="37"/>
    <col min="1539" max="1539" width="5.28515625" style="37" bestFit="1" customWidth="1"/>
    <col min="1540" max="1540" width="18.42578125" style="37" bestFit="1" customWidth="1"/>
    <col min="1541" max="1541" width="31.7109375" style="37" bestFit="1" customWidth="1"/>
    <col min="1542" max="1542" width="7.85546875" style="37" bestFit="1" customWidth="1"/>
    <col min="1543" max="1543" width="10.42578125" style="37" bestFit="1" customWidth="1"/>
    <col min="1544" max="1544" width="12.140625" style="37" customWidth="1"/>
    <col min="1545" max="1545" width="13.28515625" style="37" bestFit="1" customWidth="1"/>
    <col min="1546" max="1546" width="13.5703125" style="37" bestFit="1" customWidth="1"/>
    <col min="1547" max="1547" width="9.5703125" style="37" bestFit="1" customWidth="1"/>
    <col min="1548" max="1794" width="9.140625" style="37"/>
    <col min="1795" max="1795" width="5.28515625" style="37" bestFit="1" customWidth="1"/>
    <col min="1796" max="1796" width="18.42578125" style="37" bestFit="1" customWidth="1"/>
    <col min="1797" max="1797" width="31.7109375" style="37" bestFit="1" customWidth="1"/>
    <col min="1798" max="1798" width="7.85546875" style="37" bestFit="1" customWidth="1"/>
    <col min="1799" max="1799" width="10.42578125" style="37" bestFit="1" customWidth="1"/>
    <col min="1800" max="1800" width="12.140625" style="37" customWidth="1"/>
    <col min="1801" max="1801" width="13.28515625" style="37" bestFit="1" customWidth="1"/>
    <col min="1802" max="1802" width="13.5703125" style="37" bestFit="1" customWidth="1"/>
    <col min="1803" max="1803" width="9.5703125" style="37" bestFit="1" customWidth="1"/>
    <col min="1804" max="2050" width="9.140625" style="37"/>
    <col min="2051" max="2051" width="5.28515625" style="37" bestFit="1" customWidth="1"/>
    <col min="2052" max="2052" width="18.42578125" style="37" bestFit="1" customWidth="1"/>
    <col min="2053" max="2053" width="31.7109375" style="37" bestFit="1" customWidth="1"/>
    <col min="2054" max="2054" width="7.85546875" style="37" bestFit="1" customWidth="1"/>
    <col min="2055" max="2055" width="10.42578125" style="37" bestFit="1" customWidth="1"/>
    <col min="2056" max="2056" width="12.140625" style="37" customWidth="1"/>
    <col min="2057" max="2057" width="13.28515625" style="37" bestFit="1" customWidth="1"/>
    <col min="2058" max="2058" width="13.5703125" style="37" bestFit="1" customWidth="1"/>
    <col min="2059" max="2059" width="9.5703125" style="37" bestFit="1" customWidth="1"/>
    <col min="2060" max="2306" width="9.140625" style="37"/>
    <col min="2307" max="2307" width="5.28515625" style="37" bestFit="1" customWidth="1"/>
    <col min="2308" max="2308" width="18.42578125" style="37" bestFit="1" customWidth="1"/>
    <col min="2309" max="2309" width="31.7109375" style="37" bestFit="1" customWidth="1"/>
    <col min="2310" max="2310" width="7.85546875" style="37" bestFit="1" customWidth="1"/>
    <col min="2311" max="2311" width="10.42578125" style="37" bestFit="1" customWidth="1"/>
    <col min="2312" max="2312" width="12.140625" style="37" customWidth="1"/>
    <col min="2313" max="2313" width="13.28515625" style="37" bestFit="1" customWidth="1"/>
    <col min="2314" max="2314" width="13.5703125" style="37" bestFit="1" customWidth="1"/>
    <col min="2315" max="2315" width="9.5703125" style="37" bestFit="1" customWidth="1"/>
    <col min="2316" max="2562" width="9.140625" style="37"/>
    <col min="2563" max="2563" width="5.28515625" style="37" bestFit="1" customWidth="1"/>
    <col min="2564" max="2564" width="18.42578125" style="37" bestFit="1" customWidth="1"/>
    <col min="2565" max="2565" width="31.7109375" style="37" bestFit="1" customWidth="1"/>
    <col min="2566" max="2566" width="7.85546875" style="37" bestFit="1" customWidth="1"/>
    <col min="2567" max="2567" width="10.42578125" style="37" bestFit="1" customWidth="1"/>
    <col min="2568" max="2568" width="12.140625" style="37" customWidth="1"/>
    <col min="2569" max="2569" width="13.28515625" style="37" bestFit="1" customWidth="1"/>
    <col min="2570" max="2570" width="13.5703125" style="37" bestFit="1" customWidth="1"/>
    <col min="2571" max="2571" width="9.5703125" style="37" bestFit="1" customWidth="1"/>
    <col min="2572" max="2818" width="9.140625" style="37"/>
    <col min="2819" max="2819" width="5.28515625" style="37" bestFit="1" customWidth="1"/>
    <col min="2820" max="2820" width="18.42578125" style="37" bestFit="1" customWidth="1"/>
    <col min="2821" max="2821" width="31.7109375" style="37" bestFit="1" customWidth="1"/>
    <col min="2822" max="2822" width="7.85546875" style="37" bestFit="1" customWidth="1"/>
    <col min="2823" max="2823" width="10.42578125" style="37" bestFit="1" customWidth="1"/>
    <col min="2824" max="2824" width="12.140625" style="37" customWidth="1"/>
    <col min="2825" max="2825" width="13.28515625" style="37" bestFit="1" customWidth="1"/>
    <col min="2826" max="2826" width="13.5703125" style="37" bestFit="1" customWidth="1"/>
    <col min="2827" max="2827" width="9.5703125" style="37" bestFit="1" customWidth="1"/>
    <col min="2828" max="3074" width="9.140625" style="37"/>
    <col min="3075" max="3075" width="5.28515625" style="37" bestFit="1" customWidth="1"/>
    <col min="3076" max="3076" width="18.42578125" style="37" bestFit="1" customWidth="1"/>
    <col min="3077" max="3077" width="31.7109375" style="37" bestFit="1" customWidth="1"/>
    <col min="3078" max="3078" width="7.85546875" style="37" bestFit="1" customWidth="1"/>
    <col min="3079" max="3079" width="10.42578125" style="37" bestFit="1" customWidth="1"/>
    <col min="3080" max="3080" width="12.140625" style="37" customWidth="1"/>
    <col min="3081" max="3081" width="13.28515625" style="37" bestFit="1" customWidth="1"/>
    <col min="3082" max="3082" width="13.5703125" style="37" bestFit="1" customWidth="1"/>
    <col min="3083" max="3083" width="9.5703125" style="37" bestFit="1" customWidth="1"/>
    <col min="3084" max="3330" width="9.140625" style="37"/>
    <col min="3331" max="3331" width="5.28515625" style="37" bestFit="1" customWidth="1"/>
    <col min="3332" max="3332" width="18.42578125" style="37" bestFit="1" customWidth="1"/>
    <col min="3333" max="3333" width="31.7109375" style="37" bestFit="1" customWidth="1"/>
    <col min="3334" max="3334" width="7.85546875" style="37" bestFit="1" customWidth="1"/>
    <col min="3335" max="3335" width="10.42578125" style="37" bestFit="1" customWidth="1"/>
    <col min="3336" max="3336" width="12.140625" style="37" customWidth="1"/>
    <col min="3337" max="3337" width="13.28515625" style="37" bestFit="1" customWidth="1"/>
    <col min="3338" max="3338" width="13.5703125" style="37" bestFit="1" customWidth="1"/>
    <col min="3339" max="3339" width="9.5703125" style="37" bestFit="1" customWidth="1"/>
    <col min="3340" max="3586" width="9.140625" style="37"/>
    <col min="3587" max="3587" width="5.28515625" style="37" bestFit="1" customWidth="1"/>
    <col min="3588" max="3588" width="18.42578125" style="37" bestFit="1" customWidth="1"/>
    <col min="3589" max="3589" width="31.7109375" style="37" bestFit="1" customWidth="1"/>
    <col min="3590" max="3590" width="7.85546875" style="37" bestFit="1" customWidth="1"/>
    <col min="3591" max="3591" width="10.42578125" style="37" bestFit="1" customWidth="1"/>
    <col min="3592" max="3592" width="12.140625" style="37" customWidth="1"/>
    <col min="3593" max="3593" width="13.28515625" style="37" bestFit="1" customWidth="1"/>
    <col min="3594" max="3594" width="13.5703125" style="37" bestFit="1" customWidth="1"/>
    <col min="3595" max="3595" width="9.5703125" style="37" bestFit="1" customWidth="1"/>
    <col min="3596" max="3842" width="9.140625" style="37"/>
    <col min="3843" max="3843" width="5.28515625" style="37" bestFit="1" customWidth="1"/>
    <col min="3844" max="3844" width="18.42578125" style="37" bestFit="1" customWidth="1"/>
    <col min="3845" max="3845" width="31.7109375" style="37" bestFit="1" customWidth="1"/>
    <col min="3846" max="3846" width="7.85546875" style="37" bestFit="1" customWidth="1"/>
    <col min="3847" max="3847" width="10.42578125" style="37" bestFit="1" customWidth="1"/>
    <col min="3848" max="3848" width="12.140625" style="37" customWidth="1"/>
    <col min="3849" max="3849" width="13.28515625" style="37" bestFit="1" customWidth="1"/>
    <col min="3850" max="3850" width="13.5703125" style="37" bestFit="1" customWidth="1"/>
    <col min="3851" max="3851" width="9.5703125" style="37" bestFit="1" customWidth="1"/>
    <col min="3852" max="4098" width="9.140625" style="37"/>
    <col min="4099" max="4099" width="5.28515625" style="37" bestFit="1" customWidth="1"/>
    <col min="4100" max="4100" width="18.42578125" style="37" bestFit="1" customWidth="1"/>
    <col min="4101" max="4101" width="31.7109375" style="37" bestFit="1" customWidth="1"/>
    <col min="4102" max="4102" width="7.85546875" style="37" bestFit="1" customWidth="1"/>
    <col min="4103" max="4103" width="10.42578125" style="37" bestFit="1" customWidth="1"/>
    <col min="4104" max="4104" width="12.140625" style="37" customWidth="1"/>
    <col min="4105" max="4105" width="13.28515625" style="37" bestFit="1" customWidth="1"/>
    <col min="4106" max="4106" width="13.5703125" style="37" bestFit="1" customWidth="1"/>
    <col min="4107" max="4107" width="9.5703125" style="37" bestFit="1" customWidth="1"/>
    <col min="4108" max="4354" width="9.140625" style="37"/>
    <col min="4355" max="4355" width="5.28515625" style="37" bestFit="1" customWidth="1"/>
    <col min="4356" max="4356" width="18.42578125" style="37" bestFit="1" customWidth="1"/>
    <col min="4357" max="4357" width="31.7109375" style="37" bestFit="1" customWidth="1"/>
    <col min="4358" max="4358" width="7.85546875" style="37" bestFit="1" customWidth="1"/>
    <col min="4359" max="4359" width="10.42578125" style="37" bestFit="1" customWidth="1"/>
    <col min="4360" max="4360" width="12.140625" style="37" customWidth="1"/>
    <col min="4361" max="4361" width="13.28515625" style="37" bestFit="1" customWidth="1"/>
    <col min="4362" max="4362" width="13.5703125" style="37" bestFit="1" customWidth="1"/>
    <col min="4363" max="4363" width="9.5703125" style="37" bestFit="1" customWidth="1"/>
    <col min="4364" max="4610" width="9.140625" style="37"/>
    <col min="4611" max="4611" width="5.28515625" style="37" bestFit="1" customWidth="1"/>
    <col min="4612" max="4612" width="18.42578125" style="37" bestFit="1" customWidth="1"/>
    <col min="4613" max="4613" width="31.7109375" style="37" bestFit="1" customWidth="1"/>
    <col min="4614" max="4614" width="7.85546875" style="37" bestFit="1" customWidth="1"/>
    <col min="4615" max="4615" width="10.42578125" style="37" bestFit="1" customWidth="1"/>
    <col min="4616" max="4616" width="12.140625" style="37" customWidth="1"/>
    <col min="4617" max="4617" width="13.28515625" style="37" bestFit="1" customWidth="1"/>
    <col min="4618" max="4618" width="13.5703125" style="37" bestFit="1" customWidth="1"/>
    <col min="4619" max="4619" width="9.5703125" style="37" bestFit="1" customWidth="1"/>
    <col min="4620" max="4866" width="9.140625" style="37"/>
    <col min="4867" max="4867" width="5.28515625" style="37" bestFit="1" customWidth="1"/>
    <col min="4868" max="4868" width="18.42578125" style="37" bestFit="1" customWidth="1"/>
    <col min="4869" max="4869" width="31.7109375" style="37" bestFit="1" customWidth="1"/>
    <col min="4870" max="4870" width="7.85546875" style="37" bestFit="1" customWidth="1"/>
    <col min="4871" max="4871" width="10.42578125" style="37" bestFit="1" customWidth="1"/>
    <col min="4872" max="4872" width="12.140625" style="37" customWidth="1"/>
    <col min="4873" max="4873" width="13.28515625" style="37" bestFit="1" customWidth="1"/>
    <col min="4874" max="4874" width="13.5703125" style="37" bestFit="1" customWidth="1"/>
    <col min="4875" max="4875" width="9.5703125" style="37" bestFit="1" customWidth="1"/>
    <col min="4876" max="5122" width="9.140625" style="37"/>
    <col min="5123" max="5123" width="5.28515625" style="37" bestFit="1" customWidth="1"/>
    <col min="5124" max="5124" width="18.42578125" style="37" bestFit="1" customWidth="1"/>
    <col min="5125" max="5125" width="31.7109375" style="37" bestFit="1" customWidth="1"/>
    <col min="5126" max="5126" width="7.85546875" style="37" bestFit="1" customWidth="1"/>
    <col min="5127" max="5127" width="10.42578125" style="37" bestFit="1" customWidth="1"/>
    <col min="5128" max="5128" width="12.140625" style="37" customWidth="1"/>
    <col min="5129" max="5129" width="13.28515625" style="37" bestFit="1" customWidth="1"/>
    <col min="5130" max="5130" width="13.5703125" style="37" bestFit="1" customWidth="1"/>
    <col min="5131" max="5131" width="9.5703125" style="37" bestFit="1" customWidth="1"/>
    <col min="5132" max="5378" width="9.140625" style="37"/>
    <col min="5379" max="5379" width="5.28515625" style="37" bestFit="1" customWidth="1"/>
    <col min="5380" max="5380" width="18.42578125" style="37" bestFit="1" customWidth="1"/>
    <col min="5381" max="5381" width="31.7109375" style="37" bestFit="1" customWidth="1"/>
    <col min="5382" max="5382" width="7.85546875" style="37" bestFit="1" customWidth="1"/>
    <col min="5383" max="5383" width="10.42578125" style="37" bestFit="1" customWidth="1"/>
    <col min="5384" max="5384" width="12.140625" style="37" customWidth="1"/>
    <col min="5385" max="5385" width="13.28515625" style="37" bestFit="1" customWidth="1"/>
    <col min="5386" max="5386" width="13.5703125" style="37" bestFit="1" customWidth="1"/>
    <col min="5387" max="5387" width="9.5703125" style="37" bestFit="1" customWidth="1"/>
    <col min="5388" max="5634" width="9.140625" style="37"/>
    <col min="5635" max="5635" width="5.28515625" style="37" bestFit="1" customWidth="1"/>
    <col min="5636" max="5636" width="18.42578125" style="37" bestFit="1" customWidth="1"/>
    <col min="5637" max="5637" width="31.7109375" style="37" bestFit="1" customWidth="1"/>
    <col min="5638" max="5638" width="7.85546875" style="37" bestFit="1" customWidth="1"/>
    <col min="5639" max="5639" width="10.42578125" style="37" bestFit="1" customWidth="1"/>
    <col min="5640" max="5640" width="12.140625" style="37" customWidth="1"/>
    <col min="5641" max="5641" width="13.28515625" style="37" bestFit="1" customWidth="1"/>
    <col min="5642" max="5642" width="13.5703125" style="37" bestFit="1" customWidth="1"/>
    <col min="5643" max="5643" width="9.5703125" style="37" bestFit="1" customWidth="1"/>
    <col min="5644" max="5890" width="9.140625" style="37"/>
    <col min="5891" max="5891" width="5.28515625" style="37" bestFit="1" customWidth="1"/>
    <col min="5892" max="5892" width="18.42578125" style="37" bestFit="1" customWidth="1"/>
    <col min="5893" max="5893" width="31.7109375" style="37" bestFit="1" customWidth="1"/>
    <col min="5894" max="5894" width="7.85546875" style="37" bestFit="1" customWidth="1"/>
    <col min="5895" max="5895" width="10.42578125" style="37" bestFit="1" customWidth="1"/>
    <col min="5896" max="5896" width="12.140625" style="37" customWidth="1"/>
    <col min="5897" max="5897" width="13.28515625" style="37" bestFit="1" customWidth="1"/>
    <col min="5898" max="5898" width="13.5703125" style="37" bestFit="1" customWidth="1"/>
    <col min="5899" max="5899" width="9.5703125" style="37" bestFit="1" customWidth="1"/>
    <col min="5900" max="6146" width="9.140625" style="37"/>
    <col min="6147" max="6147" width="5.28515625" style="37" bestFit="1" customWidth="1"/>
    <col min="6148" max="6148" width="18.42578125" style="37" bestFit="1" customWidth="1"/>
    <col min="6149" max="6149" width="31.7109375" style="37" bestFit="1" customWidth="1"/>
    <col min="6150" max="6150" width="7.85546875" style="37" bestFit="1" customWidth="1"/>
    <col min="6151" max="6151" width="10.42578125" style="37" bestFit="1" customWidth="1"/>
    <col min="6152" max="6152" width="12.140625" style="37" customWidth="1"/>
    <col min="6153" max="6153" width="13.28515625" style="37" bestFit="1" customWidth="1"/>
    <col min="6154" max="6154" width="13.5703125" style="37" bestFit="1" customWidth="1"/>
    <col min="6155" max="6155" width="9.5703125" style="37" bestFit="1" customWidth="1"/>
    <col min="6156" max="6402" width="9.140625" style="37"/>
    <col min="6403" max="6403" width="5.28515625" style="37" bestFit="1" customWidth="1"/>
    <col min="6404" max="6404" width="18.42578125" style="37" bestFit="1" customWidth="1"/>
    <col min="6405" max="6405" width="31.7109375" style="37" bestFit="1" customWidth="1"/>
    <col min="6406" max="6406" width="7.85546875" style="37" bestFit="1" customWidth="1"/>
    <col min="6407" max="6407" width="10.42578125" style="37" bestFit="1" customWidth="1"/>
    <col min="6408" max="6408" width="12.140625" style="37" customWidth="1"/>
    <col min="6409" max="6409" width="13.28515625" style="37" bestFit="1" customWidth="1"/>
    <col min="6410" max="6410" width="13.5703125" style="37" bestFit="1" customWidth="1"/>
    <col min="6411" max="6411" width="9.5703125" style="37" bestFit="1" customWidth="1"/>
    <col min="6412" max="6658" width="9.140625" style="37"/>
    <col min="6659" max="6659" width="5.28515625" style="37" bestFit="1" customWidth="1"/>
    <col min="6660" max="6660" width="18.42578125" style="37" bestFit="1" customWidth="1"/>
    <col min="6661" max="6661" width="31.7109375" style="37" bestFit="1" customWidth="1"/>
    <col min="6662" max="6662" width="7.85546875" style="37" bestFit="1" customWidth="1"/>
    <col min="6663" max="6663" width="10.42578125" style="37" bestFit="1" customWidth="1"/>
    <col min="6664" max="6664" width="12.140625" style="37" customWidth="1"/>
    <col min="6665" max="6665" width="13.28515625" style="37" bestFit="1" customWidth="1"/>
    <col min="6666" max="6666" width="13.5703125" style="37" bestFit="1" customWidth="1"/>
    <col min="6667" max="6667" width="9.5703125" style="37" bestFit="1" customWidth="1"/>
    <col min="6668" max="6914" width="9.140625" style="37"/>
    <col min="6915" max="6915" width="5.28515625" style="37" bestFit="1" customWidth="1"/>
    <col min="6916" max="6916" width="18.42578125" style="37" bestFit="1" customWidth="1"/>
    <col min="6917" max="6917" width="31.7109375" style="37" bestFit="1" customWidth="1"/>
    <col min="6918" max="6918" width="7.85546875" style="37" bestFit="1" customWidth="1"/>
    <col min="6919" max="6919" width="10.42578125" style="37" bestFit="1" customWidth="1"/>
    <col min="6920" max="6920" width="12.140625" style="37" customWidth="1"/>
    <col min="6921" max="6921" width="13.28515625" style="37" bestFit="1" customWidth="1"/>
    <col min="6922" max="6922" width="13.5703125" style="37" bestFit="1" customWidth="1"/>
    <col min="6923" max="6923" width="9.5703125" style="37" bestFit="1" customWidth="1"/>
    <col min="6924" max="7170" width="9.140625" style="37"/>
    <col min="7171" max="7171" width="5.28515625" style="37" bestFit="1" customWidth="1"/>
    <col min="7172" max="7172" width="18.42578125" style="37" bestFit="1" customWidth="1"/>
    <col min="7173" max="7173" width="31.7109375" style="37" bestFit="1" customWidth="1"/>
    <col min="7174" max="7174" width="7.85546875" style="37" bestFit="1" customWidth="1"/>
    <col min="7175" max="7175" width="10.42578125" style="37" bestFit="1" customWidth="1"/>
    <col min="7176" max="7176" width="12.140625" style="37" customWidth="1"/>
    <col min="7177" max="7177" width="13.28515625" style="37" bestFit="1" customWidth="1"/>
    <col min="7178" max="7178" width="13.5703125" style="37" bestFit="1" customWidth="1"/>
    <col min="7179" max="7179" width="9.5703125" style="37" bestFit="1" customWidth="1"/>
    <col min="7180" max="7426" width="9.140625" style="37"/>
    <col min="7427" max="7427" width="5.28515625" style="37" bestFit="1" customWidth="1"/>
    <col min="7428" max="7428" width="18.42578125" style="37" bestFit="1" customWidth="1"/>
    <col min="7429" max="7429" width="31.7109375" style="37" bestFit="1" customWidth="1"/>
    <col min="7430" max="7430" width="7.85546875" style="37" bestFit="1" customWidth="1"/>
    <col min="7431" max="7431" width="10.42578125" style="37" bestFit="1" customWidth="1"/>
    <col min="7432" max="7432" width="12.140625" style="37" customWidth="1"/>
    <col min="7433" max="7433" width="13.28515625" style="37" bestFit="1" customWidth="1"/>
    <col min="7434" max="7434" width="13.5703125" style="37" bestFit="1" customWidth="1"/>
    <col min="7435" max="7435" width="9.5703125" style="37" bestFit="1" customWidth="1"/>
    <col min="7436" max="7682" width="9.140625" style="37"/>
    <col min="7683" max="7683" width="5.28515625" style="37" bestFit="1" customWidth="1"/>
    <col min="7684" max="7684" width="18.42578125" style="37" bestFit="1" customWidth="1"/>
    <col min="7685" max="7685" width="31.7109375" style="37" bestFit="1" customWidth="1"/>
    <col min="7686" max="7686" width="7.85546875" style="37" bestFit="1" customWidth="1"/>
    <col min="7687" max="7687" width="10.42578125" style="37" bestFit="1" customWidth="1"/>
    <col min="7688" max="7688" width="12.140625" style="37" customWidth="1"/>
    <col min="7689" max="7689" width="13.28515625" style="37" bestFit="1" customWidth="1"/>
    <col min="7690" max="7690" width="13.5703125" style="37" bestFit="1" customWidth="1"/>
    <col min="7691" max="7691" width="9.5703125" style="37" bestFit="1" customWidth="1"/>
    <col min="7692" max="7938" width="9.140625" style="37"/>
    <col min="7939" max="7939" width="5.28515625" style="37" bestFit="1" customWidth="1"/>
    <col min="7940" max="7940" width="18.42578125" style="37" bestFit="1" customWidth="1"/>
    <col min="7941" max="7941" width="31.7109375" style="37" bestFit="1" customWidth="1"/>
    <col min="7942" max="7942" width="7.85546875" style="37" bestFit="1" customWidth="1"/>
    <col min="7943" max="7943" width="10.42578125" style="37" bestFit="1" customWidth="1"/>
    <col min="7944" max="7944" width="12.140625" style="37" customWidth="1"/>
    <col min="7945" max="7945" width="13.28515625" style="37" bestFit="1" customWidth="1"/>
    <col min="7946" max="7946" width="13.5703125" style="37" bestFit="1" customWidth="1"/>
    <col min="7947" max="7947" width="9.5703125" style="37" bestFit="1" customWidth="1"/>
    <col min="7948" max="8194" width="9.140625" style="37"/>
    <col min="8195" max="8195" width="5.28515625" style="37" bestFit="1" customWidth="1"/>
    <col min="8196" max="8196" width="18.42578125" style="37" bestFit="1" customWidth="1"/>
    <col min="8197" max="8197" width="31.7109375" style="37" bestFit="1" customWidth="1"/>
    <col min="8198" max="8198" width="7.85546875" style="37" bestFit="1" customWidth="1"/>
    <col min="8199" max="8199" width="10.42578125" style="37" bestFit="1" customWidth="1"/>
    <col min="8200" max="8200" width="12.140625" style="37" customWidth="1"/>
    <col min="8201" max="8201" width="13.28515625" style="37" bestFit="1" customWidth="1"/>
    <col min="8202" max="8202" width="13.5703125" style="37" bestFit="1" customWidth="1"/>
    <col min="8203" max="8203" width="9.5703125" style="37" bestFit="1" customWidth="1"/>
    <col min="8204" max="8450" width="9.140625" style="37"/>
    <col min="8451" max="8451" width="5.28515625" style="37" bestFit="1" customWidth="1"/>
    <col min="8452" max="8452" width="18.42578125" style="37" bestFit="1" customWidth="1"/>
    <col min="8453" max="8453" width="31.7109375" style="37" bestFit="1" customWidth="1"/>
    <col min="8454" max="8454" width="7.85546875" style="37" bestFit="1" customWidth="1"/>
    <col min="8455" max="8455" width="10.42578125" style="37" bestFit="1" customWidth="1"/>
    <col min="8456" max="8456" width="12.140625" style="37" customWidth="1"/>
    <col min="8457" max="8457" width="13.28515625" style="37" bestFit="1" customWidth="1"/>
    <col min="8458" max="8458" width="13.5703125" style="37" bestFit="1" customWidth="1"/>
    <col min="8459" max="8459" width="9.5703125" style="37" bestFit="1" customWidth="1"/>
    <col min="8460" max="8706" width="9.140625" style="37"/>
    <col min="8707" max="8707" width="5.28515625" style="37" bestFit="1" customWidth="1"/>
    <col min="8708" max="8708" width="18.42578125" style="37" bestFit="1" customWidth="1"/>
    <col min="8709" max="8709" width="31.7109375" style="37" bestFit="1" customWidth="1"/>
    <col min="8710" max="8710" width="7.85546875" style="37" bestFit="1" customWidth="1"/>
    <col min="8711" max="8711" width="10.42578125" style="37" bestFit="1" customWidth="1"/>
    <col min="8712" max="8712" width="12.140625" style="37" customWidth="1"/>
    <col min="8713" max="8713" width="13.28515625" style="37" bestFit="1" customWidth="1"/>
    <col min="8714" max="8714" width="13.5703125" style="37" bestFit="1" customWidth="1"/>
    <col min="8715" max="8715" width="9.5703125" style="37" bestFit="1" customWidth="1"/>
    <col min="8716" max="8962" width="9.140625" style="37"/>
    <col min="8963" max="8963" width="5.28515625" style="37" bestFit="1" customWidth="1"/>
    <col min="8964" max="8964" width="18.42578125" style="37" bestFit="1" customWidth="1"/>
    <col min="8965" max="8965" width="31.7109375" style="37" bestFit="1" customWidth="1"/>
    <col min="8966" max="8966" width="7.85546875" style="37" bestFit="1" customWidth="1"/>
    <col min="8967" max="8967" width="10.42578125" style="37" bestFit="1" customWidth="1"/>
    <col min="8968" max="8968" width="12.140625" style="37" customWidth="1"/>
    <col min="8969" max="8969" width="13.28515625" style="37" bestFit="1" customWidth="1"/>
    <col min="8970" max="8970" width="13.5703125" style="37" bestFit="1" customWidth="1"/>
    <col min="8971" max="8971" width="9.5703125" style="37" bestFit="1" customWidth="1"/>
    <col min="8972" max="9218" width="9.140625" style="37"/>
    <col min="9219" max="9219" width="5.28515625" style="37" bestFit="1" customWidth="1"/>
    <col min="9220" max="9220" width="18.42578125" style="37" bestFit="1" customWidth="1"/>
    <col min="9221" max="9221" width="31.7109375" style="37" bestFit="1" customWidth="1"/>
    <col min="9222" max="9222" width="7.85546875" style="37" bestFit="1" customWidth="1"/>
    <col min="9223" max="9223" width="10.42578125" style="37" bestFit="1" customWidth="1"/>
    <col min="9224" max="9224" width="12.140625" style="37" customWidth="1"/>
    <col min="9225" max="9225" width="13.28515625" style="37" bestFit="1" customWidth="1"/>
    <col min="9226" max="9226" width="13.5703125" style="37" bestFit="1" customWidth="1"/>
    <col min="9227" max="9227" width="9.5703125" style="37" bestFit="1" customWidth="1"/>
    <col min="9228" max="9474" width="9.140625" style="37"/>
    <col min="9475" max="9475" width="5.28515625" style="37" bestFit="1" customWidth="1"/>
    <col min="9476" max="9476" width="18.42578125" style="37" bestFit="1" customWidth="1"/>
    <col min="9477" max="9477" width="31.7109375" style="37" bestFit="1" customWidth="1"/>
    <col min="9478" max="9478" width="7.85546875" style="37" bestFit="1" customWidth="1"/>
    <col min="9479" max="9479" width="10.42578125" style="37" bestFit="1" customWidth="1"/>
    <col min="9480" max="9480" width="12.140625" style="37" customWidth="1"/>
    <col min="9481" max="9481" width="13.28515625" style="37" bestFit="1" customWidth="1"/>
    <col min="9482" max="9482" width="13.5703125" style="37" bestFit="1" customWidth="1"/>
    <col min="9483" max="9483" width="9.5703125" style="37" bestFit="1" customWidth="1"/>
    <col min="9484" max="9730" width="9.140625" style="37"/>
    <col min="9731" max="9731" width="5.28515625" style="37" bestFit="1" customWidth="1"/>
    <col min="9732" max="9732" width="18.42578125" style="37" bestFit="1" customWidth="1"/>
    <col min="9733" max="9733" width="31.7109375" style="37" bestFit="1" customWidth="1"/>
    <col min="9734" max="9734" width="7.85546875" style="37" bestFit="1" customWidth="1"/>
    <col min="9735" max="9735" width="10.42578125" style="37" bestFit="1" customWidth="1"/>
    <col min="9736" max="9736" width="12.140625" style="37" customWidth="1"/>
    <col min="9737" max="9737" width="13.28515625" style="37" bestFit="1" customWidth="1"/>
    <col min="9738" max="9738" width="13.5703125" style="37" bestFit="1" customWidth="1"/>
    <col min="9739" max="9739" width="9.5703125" style="37" bestFit="1" customWidth="1"/>
    <col min="9740" max="9986" width="9.140625" style="37"/>
    <col min="9987" max="9987" width="5.28515625" style="37" bestFit="1" customWidth="1"/>
    <col min="9988" max="9988" width="18.42578125" style="37" bestFit="1" customWidth="1"/>
    <col min="9989" max="9989" width="31.7109375" style="37" bestFit="1" customWidth="1"/>
    <col min="9990" max="9990" width="7.85546875" style="37" bestFit="1" customWidth="1"/>
    <col min="9991" max="9991" width="10.42578125" style="37" bestFit="1" customWidth="1"/>
    <col min="9992" max="9992" width="12.140625" style="37" customWidth="1"/>
    <col min="9993" max="9993" width="13.28515625" style="37" bestFit="1" customWidth="1"/>
    <col min="9994" max="9994" width="13.5703125" style="37" bestFit="1" customWidth="1"/>
    <col min="9995" max="9995" width="9.5703125" style="37" bestFit="1" customWidth="1"/>
    <col min="9996" max="10242" width="9.140625" style="37"/>
    <col min="10243" max="10243" width="5.28515625" style="37" bestFit="1" customWidth="1"/>
    <col min="10244" max="10244" width="18.42578125" style="37" bestFit="1" customWidth="1"/>
    <col min="10245" max="10245" width="31.7109375" style="37" bestFit="1" customWidth="1"/>
    <col min="10246" max="10246" width="7.85546875" style="37" bestFit="1" customWidth="1"/>
    <col min="10247" max="10247" width="10.42578125" style="37" bestFit="1" customWidth="1"/>
    <col min="10248" max="10248" width="12.140625" style="37" customWidth="1"/>
    <col min="10249" max="10249" width="13.28515625" style="37" bestFit="1" customWidth="1"/>
    <col min="10250" max="10250" width="13.5703125" style="37" bestFit="1" customWidth="1"/>
    <col min="10251" max="10251" width="9.5703125" style="37" bestFit="1" customWidth="1"/>
    <col min="10252" max="10498" width="9.140625" style="37"/>
    <col min="10499" max="10499" width="5.28515625" style="37" bestFit="1" customWidth="1"/>
    <col min="10500" max="10500" width="18.42578125" style="37" bestFit="1" customWidth="1"/>
    <col min="10501" max="10501" width="31.7109375" style="37" bestFit="1" customWidth="1"/>
    <col min="10502" max="10502" width="7.85546875" style="37" bestFit="1" customWidth="1"/>
    <col min="10503" max="10503" width="10.42578125" style="37" bestFit="1" customWidth="1"/>
    <col min="10504" max="10504" width="12.140625" style="37" customWidth="1"/>
    <col min="10505" max="10505" width="13.28515625" style="37" bestFit="1" customWidth="1"/>
    <col min="10506" max="10506" width="13.5703125" style="37" bestFit="1" customWidth="1"/>
    <col min="10507" max="10507" width="9.5703125" style="37" bestFit="1" customWidth="1"/>
    <col min="10508" max="10754" width="9.140625" style="37"/>
    <col min="10755" max="10755" width="5.28515625" style="37" bestFit="1" customWidth="1"/>
    <col min="10756" max="10756" width="18.42578125" style="37" bestFit="1" customWidth="1"/>
    <col min="10757" max="10757" width="31.7109375" style="37" bestFit="1" customWidth="1"/>
    <col min="10758" max="10758" width="7.85546875" style="37" bestFit="1" customWidth="1"/>
    <col min="10759" max="10759" width="10.42578125" style="37" bestFit="1" customWidth="1"/>
    <col min="10760" max="10760" width="12.140625" style="37" customWidth="1"/>
    <col min="10761" max="10761" width="13.28515625" style="37" bestFit="1" customWidth="1"/>
    <col min="10762" max="10762" width="13.5703125" style="37" bestFit="1" customWidth="1"/>
    <col min="10763" max="10763" width="9.5703125" style="37" bestFit="1" customWidth="1"/>
    <col min="10764" max="11010" width="9.140625" style="37"/>
    <col min="11011" max="11011" width="5.28515625" style="37" bestFit="1" customWidth="1"/>
    <col min="11012" max="11012" width="18.42578125" style="37" bestFit="1" customWidth="1"/>
    <col min="11013" max="11013" width="31.7109375" style="37" bestFit="1" customWidth="1"/>
    <col min="11014" max="11014" width="7.85546875" style="37" bestFit="1" customWidth="1"/>
    <col min="11015" max="11015" width="10.42578125" style="37" bestFit="1" customWidth="1"/>
    <col min="11016" max="11016" width="12.140625" style="37" customWidth="1"/>
    <col min="11017" max="11017" width="13.28515625" style="37" bestFit="1" customWidth="1"/>
    <col min="11018" max="11018" width="13.5703125" style="37" bestFit="1" customWidth="1"/>
    <col min="11019" max="11019" width="9.5703125" style="37" bestFit="1" customWidth="1"/>
    <col min="11020" max="11266" width="9.140625" style="37"/>
    <col min="11267" max="11267" width="5.28515625" style="37" bestFit="1" customWidth="1"/>
    <col min="11268" max="11268" width="18.42578125" style="37" bestFit="1" customWidth="1"/>
    <col min="11269" max="11269" width="31.7109375" style="37" bestFit="1" customWidth="1"/>
    <col min="11270" max="11270" width="7.85546875" style="37" bestFit="1" customWidth="1"/>
    <col min="11271" max="11271" width="10.42578125" style="37" bestFit="1" customWidth="1"/>
    <col min="11272" max="11272" width="12.140625" style="37" customWidth="1"/>
    <col min="11273" max="11273" width="13.28515625" style="37" bestFit="1" customWidth="1"/>
    <col min="11274" max="11274" width="13.5703125" style="37" bestFit="1" customWidth="1"/>
    <col min="11275" max="11275" width="9.5703125" style="37" bestFit="1" customWidth="1"/>
    <col min="11276" max="11522" width="9.140625" style="37"/>
    <col min="11523" max="11523" width="5.28515625" style="37" bestFit="1" customWidth="1"/>
    <col min="11524" max="11524" width="18.42578125" style="37" bestFit="1" customWidth="1"/>
    <col min="11525" max="11525" width="31.7109375" style="37" bestFit="1" customWidth="1"/>
    <col min="11526" max="11526" width="7.85546875" style="37" bestFit="1" customWidth="1"/>
    <col min="11527" max="11527" width="10.42578125" style="37" bestFit="1" customWidth="1"/>
    <col min="11528" max="11528" width="12.140625" style="37" customWidth="1"/>
    <col min="11529" max="11529" width="13.28515625" style="37" bestFit="1" customWidth="1"/>
    <col min="11530" max="11530" width="13.5703125" style="37" bestFit="1" customWidth="1"/>
    <col min="11531" max="11531" width="9.5703125" style="37" bestFit="1" customWidth="1"/>
    <col min="11532" max="11778" width="9.140625" style="37"/>
    <col min="11779" max="11779" width="5.28515625" style="37" bestFit="1" customWidth="1"/>
    <col min="11780" max="11780" width="18.42578125" style="37" bestFit="1" customWidth="1"/>
    <col min="11781" max="11781" width="31.7109375" style="37" bestFit="1" customWidth="1"/>
    <col min="11782" max="11782" width="7.85546875" style="37" bestFit="1" customWidth="1"/>
    <col min="11783" max="11783" width="10.42578125" style="37" bestFit="1" customWidth="1"/>
    <col min="11784" max="11784" width="12.140625" style="37" customWidth="1"/>
    <col min="11785" max="11785" width="13.28515625" style="37" bestFit="1" customWidth="1"/>
    <col min="11786" max="11786" width="13.5703125" style="37" bestFit="1" customWidth="1"/>
    <col min="11787" max="11787" width="9.5703125" style="37" bestFit="1" customWidth="1"/>
    <col min="11788" max="12034" width="9.140625" style="37"/>
    <col min="12035" max="12035" width="5.28515625" style="37" bestFit="1" customWidth="1"/>
    <col min="12036" max="12036" width="18.42578125" style="37" bestFit="1" customWidth="1"/>
    <col min="12037" max="12037" width="31.7109375" style="37" bestFit="1" customWidth="1"/>
    <col min="12038" max="12038" width="7.85546875" style="37" bestFit="1" customWidth="1"/>
    <col min="12039" max="12039" width="10.42578125" style="37" bestFit="1" customWidth="1"/>
    <col min="12040" max="12040" width="12.140625" style="37" customWidth="1"/>
    <col min="12041" max="12041" width="13.28515625" style="37" bestFit="1" customWidth="1"/>
    <col min="12042" max="12042" width="13.5703125" style="37" bestFit="1" customWidth="1"/>
    <col min="12043" max="12043" width="9.5703125" style="37" bestFit="1" customWidth="1"/>
    <col min="12044" max="12290" width="9.140625" style="37"/>
    <col min="12291" max="12291" width="5.28515625" style="37" bestFit="1" customWidth="1"/>
    <col min="12292" max="12292" width="18.42578125" style="37" bestFit="1" customWidth="1"/>
    <col min="12293" max="12293" width="31.7109375" style="37" bestFit="1" customWidth="1"/>
    <col min="12294" max="12294" width="7.85546875" style="37" bestFit="1" customWidth="1"/>
    <col min="12295" max="12295" width="10.42578125" style="37" bestFit="1" customWidth="1"/>
    <col min="12296" max="12296" width="12.140625" style="37" customWidth="1"/>
    <col min="12297" max="12297" width="13.28515625" style="37" bestFit="1" customWidth="1"/>
    <col min="12298" max="12298" width="13.5703125" style="37" bestFit="1" customWidth="1"/>
    <col min="12299" max="12299" width="9.5703125" style="37" bestFit="1" customWidth="1"/>
    <col min="12300" max="12546" width="9.140625" style="37"/>
    <col min="12547" max="12547" width="5.28515625" style="37" bestFit="1" customWidth="1"/>
    <col min="12548" max="12548" width="18.42578125" style="37" bestFit="1" customWidth="1"/>
    <col min="12549" max="12549" width="31.7109375" style="37" bestFit="1" customWidth="1"/>
    <col min="12550" max="12550" width="7.85546875" style="37" bestFit="1" customWidth="1"/>
    <col min="12551" max="12551" width="10.42578125" style="37" bestFit="1" customWidth="1"/>
    <col min="12552" max="12552" width="12.140625" style="37" customWidth="1"/>
    <col min="12553" max="12553" width="13.28515625" style="37" bestFit="1" customWidth="1"/>
    <col min="12554" max="12554" width="13.5703125" style="37" bestFit="1" customWidth="1"/>
    <col min="12555" max="12555" width="9.5703125" style="37" bestFit="1" customWidth="1"/>
    <col min="12556" max="12802" width="9.140625" style="37"/>
    <col min="12803" max="12803" width="5.28515625" style="37" bestFit="1" customWidth="1"/>
    <col min="12804" max="12804" width="18.42578125" style="37" bestFit="1" customWidth="1"/>
    <col min="12805" max="12805" width="31.7109375" style="37" bestFit="1" customWidth="1"/>
    <col min="12806" max="12806" width="7.85546875" style="37" bestFit="1" customWidth="1"/>
    <col min="12807" max="12807" width="10.42578125" style="37" bestFit="1" customWidth="1"/>
    <col min="12808" max="12808" width="12.140625" style="37" customWidth="1"/>
    <col min="12809" max="12809" width="13.28515625" style="37" bestFit="1" customWidth="1"/>
    <col min="12810" max="12810" width="13.5703125" style="37" bestFit="1" customWidth="1"/>
    <col min="12811" max="12811" width="9.5703125" style="37" bestFit="1" customWidth="1"/>
    <col min="12812" max="13058" width="9.140625" style="37"/>
    <col min="13059" max="13059" width="5.28515625" style="37" bestFit="1" customWidth="1"/>
    <col min="13060" max="13060" width="18.42578125" style="37" bestFit="1" customWidth="1"/>
    <col min="13061" max="13061" width="31.7109375" style="37" bestFit="1" customWidth="1"/>
    <col min="13062" max="13062" width="7.85546875" style="37" bestFit="1" customWidth="1"/>
    <col min="13063" max="13063" width="10.42578125" style="37" bestFit="1" customWidth="1"/>
    <col min="13064" max="13064" width="12.140625" style="37" customWidth="1"/>
    <col min="13065" max="13065" width="13.28515625" style="37" bestFit="1" customWidth="1"/>
    <col min="13066" max="13066" width="13.5703125" style="37" bestFit="1" customWidth="1"/>
    <col min="13067" max="13067" width="9.5703125" style="37" bestFit="1" customWidth="1"/>
    <col min="13068" max="13314" width="9.140625" style="37"/>
    <col min="13315" max="13315" width="5.28515625" style="37" bestFit="1" customWidth="1"/>
    <col min="13316" max="13316" width="18.42578125" style="37" bestFit="1" customWidth="1"/>
    <col min="13317" max="13317" width="31.7109375" style="37" bestFit="1" customWidth="1"/>
    <col min="13318" max="13318" width="7.85546875" style="37" bestFit="1" customWidth="1"/>
    <col min="13319" max="13319" width="10.42578125" style="37" bestFit="1" customWidth="1"/>
    <col min="13320" max="13320" width="12.140625" style="37" customWidth="1"/>
    <col min="13321" max="13321" width="13.28515625" style="37" bestFit="1" customWidth="1"/>
    <col min="13322" max="13322" width="13.5703125" style="37" bestFit="1" customWidth="1"/>
    <col min="13323" max="13323" width="9.5703125" style="37" bestFit="1" customWidth="1"/>
    <col min="13324" max="13570" width="9.140625" style="37"/>
    <col min="13571" max="13571" width="5.28515625" style="37" bestFit="1" customWidth="1"/>
    <col min="13572" max="13572" width="18.42578125" style="37" bestFit="1" customWidth="1"/>
    <col min="13573" max="13573" width="31.7109375" style="37" bestFit="1" customWidth="1"/>
    <col min="13574" max="13574" width="7.85546875" style="37" bestFit="1" customWidth="1"/>
    <col min="13575" max="13575" width="10.42578125" style="37" bestFit="1" customWidth="1"/>
    <col min="13576" max="13576" width="12.140625" style="37" customWidth="1"/>
    <col min="13577" max="13577" width="13.28515625" style="37" bestFit="1" customWidth="1"/>
    <col min="13578" max="13578" width="13.5703125" style="37" bestFit="1" customWidth="1"/>
    <col min="13579" max="13579" width="9.5703125" style="37" bestFit="1" customWidth="1"/>
    <col min="13580" max="13826" width="9.140625" style="37"/>
    <col min="13827" max="13827" width="5.28515625" style="37" bestFit="1" customWidth="1"/>
    <col min="13828" max="13828" width="18.42578125" style="37" bestFit="1" customWidth="1"/>
    <col min="13829" max="13829" width="31.7109375" style="37" bestFit="1" customWidth="1"/>
    <col min="13830" max="13830" width="7.85546875" style="37" bestFit="1" customWidth="1"/>
    <col min="13831" max="13831" width="10.42578125" style="37" bestFit="1" customWidth="1"/>
    <col min="13832" max="13832" width="12.140625" style="37" customWidth="1"/>
    <col min="13833" max="13833" width="13.28515625" style="37" bestFit="1" customWidth="1"/>
    <col min="13834" max="13834" width="13.5703125" style="37" bestFit="1" customWidth="1"/>
    <col min="13835" max="13835" width="9.5703125" style="37" bestFit="1" customWidth="1"/>
    <col min="13836" max="14082" width="9.140625" style="37"/>
    <col min="14083" max="14083" width="5.28515625" style="37" bestFit="1" customWidth="1"/>
    <col min="14084" max="14084" width="18.42578125" style="37" bestFit="1" customWidth="1"/>
    <col min="14085" max="14085" width="31.7109375" style="37" bestFit="1" customWidth="1"/>
    <col min="14086" max="14086" width="7.85546875" style="37" bestFit="1" customWidth="1"/>
    <col min="14087" max="14087" width="10.42578125" style="37" bestFit="1" customWidth="1"/>
    <col min="14088" max="14088" width="12.140625" style="37" customWidth="1"/>
    <col min="14089" max="14089" width="13.28515625" style="37" bestFit="1" customWidth="1"/>
    <col min="14090" max="14090" width="13.5703125" style="37" bestFit="1" customWidth="1"/>
    <col min="14091" max="14091" width="9.5703125" style="37" bestFit="1" customWidth="1"/>
    <col min="14092" max="14338" width="9.140625" style="37"/>
    <col min="14339" max="14339" width="5.28515625" style="37" bestFit="1" customWidth="1"/>
    <col min="14340" max="14340" width="18.42578125" style="37" bestFit="1" customWidth="1"/>
    <col min="14341" max="14341" width="31.7109375" style="37" bestFit="1" customWidth="1"/>
    <col min="14342" max="14342" width="7.85546875" style="37" bestFit="1" customWidth="1"/>
    <col min="14343" max="14343" width="10.42578125" style="37" bestFit="1" customWidth="1"/>
    <col min="14344" max="14344" width="12.140625" style="37" customWidth="1"/>
    <col min="14345" max="14345" width="13.28515625" style="37" bestFit="1" customWidth="1"/>
    <col min="14346" max="14346" width="13.5703125" style="37" bestFit="1" customWidth="1"/>
    <col min="14347" max="14347" width="9.5703125" style="37" bestFit="1" customWidth="1"/>
    <col min="14348" max="14594" width="9.140625" style="37"/>
    <col min="14595" max="14595" width="5.28515625" style="37" bestFit="1" customWidth="1"/>
    <col min="14596" max="14596" width="18.42578125" style="37" bestFit="1" customWidth="1"/>
    <col min="14597" max="14597" width="31.7109375" style="37" bestFit="1" customWidth="1"/>
    <col min="14598" max="14598" width="7.85546875" style="37" bestFit="1" customWidth="1"/>
    <col min="14599" max="14599" width="10.42578125" style="37" bestFit="1" customWidth="1"/>
    <col min="14600" max="14600" width="12.140625" style="37" customWidth="1"/>
    <col min="14601" max="14601" width="13.28515625" style="37" bestFit="1" customWidth="1"/>
    <col min="14602" max="14602" width="13.5703125" style="37" bestFit="1" customWidth="1"/>
    <col min="14603" max="14603" width="9.5703125" style="37" bestFit="1" customWidth="1"/>
    <col min="14604" max="14850" width="9.140625" style="37"/>
    <col min="14851" max="14851" width="5.28515625" style="37" bestFit="1" customWidth="1"/>
    <col min="14852" max="14852" width="18.42578125" style="37" bestFit="1" customWidth="1"/>
    <col min="14853" max="14853" width="31.7109375" style="37" bestFit="1" customWidth="1"/>
    <col min="14854" max="14854" width="7.85546875" style="37" bestFit="1" customWidth="1"/>
    <col min="14855" max="14855" width="10.42578125" style="37" bestFit="1" customWidth="1"/>
    <col min="14856" max="14856" width="12.140625" style="37" customWidth="1"/>
    <col min="14857" max="14857" width="13.28515625" style="37" bestFit="1" customWidth="1"/>
    <col min="14858" max="14858" width="13.5703125" style="37" bestFit="1" customWidth="1"/>
    <col min="14859" max="14859" width="9.5703125" style="37" bestFit="1" customWidth="1"/>
    <col min="14860" max="15106" width="9.140625" style="37"/>
    <col min="15107" max="15107" width="5.28515625" style="37" bestFit="1" customWidth="1"/>
    <col min="15108" max="15108" width="18.42578125" style="37" bestFit="1" customWidth="1"/>
    <col min="15109" max="15109" width="31.7109375" style="37" bestFit="1" customWidth="1"/>
    <col min="15110" max="15110" width="7.85546875" style="37" bestFit="1" customWidth="1"/>
    <col min="15111" max="15111" width="10.42578125" style="37" bestFit="1" customWidth="1"/>
    <col min="15112" max="15112" width="12.140625" style="37" customWidth="1"/>
    <col min="15113" max="15113" width="13.28515625" style="37" bestFit="1" customWidth="1"/>
    <col min="15114" max="15114" width="13.5703125" style="37" bestFit="1" customWidth="1"/>
    <col min="15115" max="15115" width="9.5703125" style="37" bestFit="1" customWidth="1"/>
    <col min="15116" max="15362" width="9.140625" style="37"/>
    <col min="15363" max="15363" width="5.28515625" style="37" bestFit="1" customWidth="1"/>
    <col min="15364" max="15364" width="18.42578125" style="37" bestFit="1" customWidth="1"/>
    <col min="15365" max="15365" width="31.7109375" style="37" bestFit="1" customWidth="1"/>
    <col min="15366" max="15366" width="7.85546875" style="37" bestFit="1" customWidth="1"/>
    <col min="15367" max="15367" width="10.42578125" style="37" bestFit="1" customWidth="1"/>
    <col min="15368" max="15368" width="12.140625" style="37" customWidth="1"/>
    <col min="15369" max="15369" width="13.28515625" style="37" bestFit="1" customWidth="1"/>
    <col min="15370" max="15370" width="13.5703125" style="37" bestFit="1" customWidth="1"/>
    <col min="15371" max="15371" width="9.5703125" style="37" bestFit="1" customWidth="1"/>
    <col min="15372" max="15618" width="9.140625" style="37"/>
    <col min="15619" max="15619" width="5.28515625" style="37" bestFit="1" customWidth="1"/>
    <col min="15620" max="15620" width="18.42578125" style="37" bestFit="1" customWidth="1"/>
    <col min="15621" max="15621" width="31.7109375" style="37" bestFit="1" customWidth="1"/>
    <col min="15622" max="15622" width="7.85546875" style="37" bestFit="1" customWidth="1"/>
    <col min="15623" max="15623" width="10.42578125" style="37" bestFit="1" customWidth="1"/>
    <col min="15624" max="15624" width="12.140625" style="37" customWidth="1"/>
    <col min="15625" max="15625" width="13.28515625" style="37" bestFit="1" customWidth="1"/>
    <col min="15626" max="15626" width="13.5703125" style="37" bestFit="1" customWidth="1"/>
    <col min="15627" max="15627" width="9.5703125" style="37" bestFit="1" customWidth="1"/>
    <col min="15628" max="15874" width="9.140625" style="37"/>
    <col min="15875" max="15875" width="5.28515625" style="37" bestFit="1" customWidth="1"/>
    <col min="15876" max="15876" width="18.42578125" style="37" bestFit="1" customWidth="1"/>
    <col min="15877" max="15877" width="31.7109375" style="37" bestFit="1" customWidth="1"/>
    <col min="15878" max="15878" width="7.85546875" style="37" bestFit="1" customWidth="1"/>
    <col min="15879" max="15879" width="10.42578125" style="37" bestFit="1" customWidth="1"/>
    <col min="15880" max="15880" width="12.140625" style="37" customWidth="1"/>
    <col min="15881" max="15881" width="13.28515625" style="37" bestFit="1" customWidth="1"/>
    <col min="15882" max="15882" width="13.5703125" style="37" bestFit="1" customWidth="1"/>
    <col min="15883" max="15883" width="9.5703125" style="37" bestFit="1" customWidth="1"/>
    <col min="15884" max="16130" width="9.140625" style="37"/>
    <col min="16131" max="16131" width="5.28515625" style="37" bestFit="1" customWidth="1"/>
    <col min="16132" max="16132" width="18.42578125" style="37" bestFit="1" customWidth="1"/>
    <col min="16133" max="16133" width="31.7109375" style="37" bestFit="1" customWidth="1"/>
    <col min="16134" max="16134" width="7.85546875" style="37" bestFit="1" customWidth="1"/>
    <col min="16135" max="16135" width="10.42578125" style="37" bestFit="1" customWidth="1"/>
    <col min="16136" max="16136" width="12.140625" style="37" customWidth="1"/>
    <col min="16137" max="16137" width="13.28515625" style="37" bestFit="1" customWidth="1"/>
    <col min="16138" max="16138" width="13.5703125" style="37" bestFit="1" customWidth="1"/>
    <col min="16139" max="16139" width="9.5703125" style="37" bestFit="1" customWidth="1"/>
    <col min="16140" max="16384" width="9.140625" style="37"/>
  </cols>
  <sheetData>
    <row r="1" spans="1:11" ht="13.5" thickBot="1" x14ac:dyDescent="0.25"/>
    <row r="2" spans="1:11" x14ac:dyDescent="0.2">
      <c r="A2" s="366" t="s">
        <v>591</v>
      </c>
      <c r="B2" s="367"/>
      <c r="C2" s="367"/>
      <c r="D2" s="367"/>
      <c r="E2" s="367"/>
      <c r="F2" s="367"/>
      <c r="G2" s="367"/>
      <c r="H2" s="367"/>
      <c r="I2" s="367"/>
      <c r="J2" s="367"/>
      <c r="K2" s="368"/>
    </row>
    <row r="3" spans="1:11" x14ac:dyDescent="0.2">
      <c r="A3" s="98"/>
      <c r="B3" s="99"/>
      <c r="C3" s="99"/>
      <c r="D3" s="196"/>
      <c r="E3" s="241"/>
      <c r="F3" s="99"/>
      <c r="G3" s="99"/>
      <c r="H3" s="99"/>
      <c r="I3" s="99"/>
      <c r="J3" s="100"/>
      <c r="K3" s="101"/>
    </row>
    <row r="4" spans="1:11" x14ac:dyDescent="0.2">
      <c r="A4" s="324" t="s">
        <v>498</v>
      </c>
      <c r="B4" s="325"/>
      <c r="C4" s="325"/>
      <c r="D4" s="325"/>
      <c r="E4" s="240"/>
      <c r="F4" s="102"/>
      <c r="G4" s="102"/>
      <c r="H4" s="102"/>
      <c r="I4" s="102"/>
      <c r="J4" s="103"/>
      <c r="K4" s="104"/>
    </row>
    <row r="5" spans="1:11" x14ac:dyDescent="0.2">
      <c r="A5" s="98"/>
      <c r="B5" s="99"/>
      <c r="C5" s="99"/>
      <c r="D5" s="196"/>
      <c r="E5" s="241"/>
      <c r="F5" s="99"/>
      <c r="G5" s="99"/>
      <c r="H5" s="99"/>
      <c r="I5" s="99"/>
      <c r="J5" s="100"/>
      <c r="K5" s="101"/>
    </row>
    <row r="6" spans="1:11" x14ac:dyDescent="0.2">
      <c r="A6" s="369" t="s">
        <v>375</v>
      </c>
      <c r="B6" s="370"/>
      <c r="C6" s="370"/>
      <c r="D6" s="370"/>
      <c r="E6" s="370"/>
      <c r="F6" s="370"/>
      <c r="G6" s="370"/>
      <c r="H6" s="370"/>
      <c r="I6" s="370"/>
      <c r="J6" s="370"/>
      <c r="K6" s="371"/>
    </row>
    <row r="7" spans="1:11" x14ac:dyDescent="0.2">
      <c r="A7" s="98"/>
      <c r="B7" s="99"/>
      <c r="C7" s="99"/>
      <c r="D7" s="196"/>
      <c r="E7" s="241"/>
      <c r="F7" s="99"/>
      <c r="G7" s="99"/>
      <c r="H7" s="99"/>
      <c r="I7" s="99"/>
      <c r="J7" s="100"/>
      <c r="K7" s="101"/>
    </row>
    <row r="8" spans="1:11" x14ac:dyDescent="0.2">
      <c r="A8" s="372" t="s">
        <v>310</v>
      </c>
      <c r="B8" s="373"/>
      <c r="C8" s="374"/>
      <c r="D8" s="105">
        <v>0.1</v>
      </c>
      <c r="E8" s="105"/>
      <c r="F8" s="72"/>
      <c r="G8" s="72"/>
      <c r="H8" s="363" t="s">
        <v>276</v>
      </c>
      <c r="I8" s="363"/>
      <c r="J8" s="363"/>
      <c r="K8" s="375"/>
    </row>
    <row r="9" spans="1:11" x14ac:dyDescent="0.2">
      <c r="A9" s="106"/>
      <c r="B9" s="107"/>
      <c r="C9" s="107"/>
      <c r="D9" s="108"/>
      <c r="E9" s="108"/>
      <c r="F9" s="107"/>
      <c r="G9" s="107"/>
      <c r="H9" s="107"/>
      <c r="I9" s="107"/>
      <c r="J9" s="109"/>
      <c r="K9" s="110"/>
    </row>
    <row r="10" spans="1:11" ht="12.75" customHeight="1" x14ac:dyDescent="0.2">
      <c r="A10" s="111" t="s">
        <v>311</v>
      </c>
      <c r="B10" s="112" t="s">
        <v>329</v>
      </c>
      <c r="C10" s="112" t="s">
        <v>313</v>
      </c>
      <c r="D10" s="350" t="s">
        <v>24</v>
      </c>
      <c r="E10" s="350" t="s">
        <v>496</v>
      </c>
      <c r="F10" s="352" t="s">
        <v>490</v>
      </c>
      <c r="G10" s="353"/>
      <c r="H10" s="112"/>
      <c r="I10" s="112"/>
      <c r="J10" s="350" t="s">
        <v>494</v>
      </c>
      <c r="K10" s="114" t="s">
        <v>318</v>
      </c>
    </row>
    <row r="11" spans="1:11" ht="12.75" customHeight="1" x14ac:dyDescent="0.2">
      <c r="A11" s="115"/>
      <c r="B11" s="116" t="s">
        <v>331</v>
      </c>
      <c r="C11" s="116"/>
      <c r="D11" s="351"/>
      <c r="E11" s="351"/>
      <c r="F11" s="351" t="s">
        <v>491</v>
      </c>
      <c r="G11" s="350" t="s">
        <v>492</v>
      </c>
      <c r="H11" s="116"/>
      <c r="I11" s="351" t="s">
        <v>493</v>
      </c>
      <c r="J11" s="351"/>
      <c r="K11" s="118" t="s">
        <v>323</v>
      </c>
    </row>
    <row r="12" spans="1:11" ht="12.75" customHeight="1" x14ac:dyDescent="0.2">
      <c r="A12" s="115"/>
      <c r="B12" s="116"/>
      <c r="C12" s="116"/>
      <c r="D12" s="351"/>
      <c r="E12" s="351"/>
      <c r="F12" s="351"/>
      <c r="G12" s="351"/>
      <c r="H12" s="239" t="s">
        <v>330</v>
      </c>
      <c r="I12" s="351"/>
      <c r="J12" s="351"/>
      <c r="K12" s="118" t="s">
        <v>324</v>
      </c>
    </row>
    <row r="13" spans="1:11" ht="12.75" customHeight="1" x14ac:dyDescent="0.2">
      <c r="A13" s="115"/>
      <c r="B13" s="116"/>
      <c r="C13" s="116"/>
      <c r="D13" s="351"/>
      <c r="E13" s="351"/>
      <c r="F13" s="351"/>
      <c r="G13" s="351"/>
      <c r="H13" s="239"/>
      <c r="I13" s="351"/>
      <c r="J13" s="238"/>
      <c r="K13" s="118" t="s">
        <v>325</v>
      </c>
    </row>
    <row r="14" spans="1:11" x14ac:dyDescent="0.2">
      <c r="A14" s="119"/>
      <c r="B14" s="120"/>
      <c r="C14" s="120"/>
      <c r="D14" s="121"/>
      <c r="E14" s="121"/>
      <c r="F14" s="121"/>
      <c r="G14" s="121"/>
      <c r="H14" s="120"/>
      <c r="I14" s="120"/>
      <c r="J14" s="122"/>
      <c r="K14" s="123" t="s">
        <v>326</v>
      </c>
    </row>
    <row r="15" spans="1:11" x14ac:dyDescent="0.2">
      <c r="A15" s="124"/>
      <c r="B15" s="125"/>
      <c r="C15" s="125"/>
      <c r="D15" s="198"/>
      <c r="E15" s="242"/>
      <c r="F15" s="125"/>
      <c r="G15" s="125"/>
      <c r="H15" s="125"/>
      <c r="I15" s="125"/>
      <c r="J15" s="122" t="s">
        <v>374</v>
      </c>
      <c r="K15" s="126"/>
    </row>
    <row r="16" spans="1:11" x14ac:dyDescent="0.2">
      <c r="A16" s="98"/>
      <c r="B16" s="99"/>
      <c r="C16" s="99"/>
      <c r="D16" s="196"/>
      <c r="E16" s="241"/>
      <c r="F16" s="99"/>
      <c r="G16" s="99"/>
      <c r="H16" s="99"/>
      <c r="I16" s="99"/>
      <c r="J16" s="100"/>
      <c r="K16" s="101"/>
    </row>
    <row r="17" spans="1:11" s="76" customFormat="1" x14ac:dyDescent="0.2">
      <c r="A17" s="127"/>
      <c r="B17" s="102" t="s">
        <v>332</v>
      </c>
      <c r="C17" s="102"/>
      <c r="D17" s="128"/>
      <c r="E17" s="245"/>
      <c r="F17" s="102"/>
      <c r="G17" s="102"/>
      <c r="H17" s="102"/>
      <c r="I17" s="102"/>
      <c r="J17" s="103"/>
      <c r="K17" s="104"/>
    </row>
    <row r="18" spans="1:11" x14ac:dyDescent="0.2">
      <c r="A18" s="98">
        <v>1</v>
      </c>
      <c r="B18" s="99" t="s">
        <v>283</v>
      </c>
      <c r="C18" s="99" t="s">
        <v>594</v>
      </c>
      <c r="D18" s="307">
        <v>44900000</v>
      </c>
      <c r="E18" s="307">
        <v>40410000</v>
      </c>
      <c r="F18" s="129">
        <v>0</v>
      </c>
      <c r="G18" s="129">
        <v>0</v>
      </c>
      <c r="H18" s="129">
        <f>+D18</f>
        <v>44900000</v>
      </c>
      <c r="I18" s="129">
        <f>+E18*0.1</f>
        <v>4041000</v>
      </c>
      <c r="J18" s="130">
        <f>+I18+4490000</f>
        <v>8531000</v>
      </c>
      <c r="K18" s="131">
        <f>+E18-I18</f>
        <v>36369000</v>
      </c>
    </row>
    <row r="19" spans="1:11" x14ac:dyDescent="0.2">
      <c r="A19" s="98"/>
      <c r="B19" s="99"/>
      <c r="C19" s="99"/>
      <c r="D19" s="196"/>
      <c r="E19" s="241"/>
      <c r="F19" s="129"/>
      <c r="G19" s="129"/>
      <c r="H19" s="129"/>
      <c r="I19" s="129"/>
      <c r="J19" s="130"/>
      <c r="K19" s="131"/>
    </row>
    <row r="20" spans="1:11" s="76" customFormat="1" ht="13.5" thickBot="1" x14ac:dyDescent="0.25">
      <c r="A20" s="132"/>
      <c r="B20" s="133"/>
      <c r="C20" s="133" t="s">
        <v>301</v>
      </c>
      <c r="D20" s="308">
        <f t="shared" ref="D20:K20" si="0">SUM(D18:D19)</f>
        <v>44900000</v>
      </c>
      <c r="E20" s="308">
        <f t="shared" si="0"/>
        <v>40410000</v>
      </c>
      <c r="F20" s="134">
        <f t="shared" si="0"/>
        <v>0</v>
      </c>
      <c r="G20" s="134">
        <f t="shared" si="0"/>
        <v>0</v>
      </c>
      <c r="H20" s="134">
        <f t="shared" si="0"/>
        <v>44900000</v>
      </c>
      <c r="I20" s="134">
        <f t="shared" si="0"/>
        <v>4041000</v>
      </c>
      <c r="J20" s="135">
        <f t="shared" si="0"/>
        <v>8531000</v>
      </c>
      <c r="K20" s="136">
        <f t="shared" si="0"/>
        <v>36369000</v>
      </c>
    </row>
    <row r="21" spans="1:11" x14ac:dyDescent="0.2">
      <c r="A21" s="137"/>
      <c r="B21" s="138"/>
      <c r="C21" s="138"/>
      <c r="D21" s="137"/>
      <c r="E21" s="137"/>
      <c r="F21" s="138"/>
      <c r="G21" s="138"/>
      <c r="H21" s="138"/>
      <c r="I21" s="138"/>
      <c r="J21" s="139"/>
      <c r="K21" s="138"/>
    </row>
    <row r="22" spans="1:11" x14ac:dyDescent="0.2">
      <c r="A22" s="137"/>
      <c r="B22" s="138"/>
      <c r="C22" s="138"/>
      <c r="D22" s="137"/>
      <c r="E22" s="137"/>
      <c r="F22" s="138"/>
      <c r="G22" s="138"/>
      <c r="H22" s="138"/>
      <c r="I22" s="138"/>
      <c r="J22" s="139"/>
      <c r="K22" s="138"/>
    </row>
    <row r="31" spans="1:11" x14ac:dyDescent="0.2">
      <c r="A31" s="364" t="s">
        <v>591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65"/>
    </row>
    <row r="32" spans="1:11" x14ac:dyDescent="0.2">
      <c r="A32" s="246"/>
      <c r="B32" s="141"/>
      <c r="C32" s="141"/>
      <c r="D32" s="142"/>
      <c r="E32" s="142"/>
      <c r="F32" s="141"/>
      <c r="G32" s="141"/>
      <c r="H32" s="141"/>
      <c r="I32" s="141"/>
      <c r="J32" s="143"/>
      <c r="K32" s="247"/>
    </row>
    <row r="33" spans="1:11" x14ac:dyDescent="0.2">
      <c r="A33" s="359" t="s">
        <v>499</v>
      </c>
      <c r="B33" s="342"/>
      <c r="C33" s="342"/>
      <c r="D33" s="343"/>
      <c r="E33" s="144"/>
      <c r="F33" s="144"/>
      <c r="G33" s="144"/>
      <c r="H33" s="145"/>
      <c r="I33" s="145"/>
      <c r="J33" s="146"/>
      <c r="K33" s="248"/>
    </row>
    <row r="34" spans="1:11" x14ac:dyDescent="0.2">
      <c r="A34" s="249"/>
      <c r="B34" s="148"/>
      <c r="C34" s="148"/>
      <c r="D34" s="149"/>
      <c r="E34" s="149"/>
      <c r="F34" s="148"/>
      <c r="G34" s="148"/>
      <c r="H34" s="148"/>
      <c r="I34" s="148"/>
      <c r="J34" s="150"/>
      <c r="K34" s="250"/>
    </row>
    <row r="35" spans="1:11" x14ac:dyDescent="0.2">
      <c r="A35" s="360" t="s">
        <v>333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61"/>
    </row>
    <row r="36" spans="1:11" x14ac:dyDescent="0.2">
      <c r="A36" s="235"/>
      <c r="B36" s="152"/>
      <c r="C36" s="152"/>
      <c r="D36" s="236"/>
      <c r="E36" s="244"/>
      <c r="F36" s="152"/>
      <c r="G36" s="152"/>
      <c r="H36" s="152"/>
      <c r="I36" s="152"/>
      <c r="J36" s="153"/>
      <c r="K36" s="251"/>
    </row>
    <row r="37" spans="1:11" x14ac:dyDescent="0.2">
      <c r="A37" s="362" t="s">
        <v>310</v>
      </c>
      <c r="B37" s="357"/>
      <c r="C37" s="358"/>
      <c r="D37" s="105">
        <v>0.1</v>
      </c>
      <c r="E37" s="105"/>
      <c r="F37" s="72"/>
      <c r="G37" s="72"/>
      <c r="H37" s="363" t="s">
        <v>276</v>
      </c>
      <c r="I37" s="363"/>
      <c r="J37" s="363"/>
      <c r="K37" s="363"/>
    </row>
    <row r="38" spans="1:11" x14ac:dyDescent="0.2">
      <c r="A38" s="108"/>
      <c r="B38" s="107"/>
      <c r="C38" s="107"/>
      <c r="D38" s="108"/>
      <c r="E38" s="108"/>
      <c r="F38" s="107"/>
      <c r="G38" s="107"/>
      <c r="H38" s="107"/>
      <c r="I38" s="107"/>
      <c r="J38" s="109"/>
      <c r="K38" s="107"/>
    </row>
    <row r="39" spans="1:11" ht="12.75" customHeight="1" x14ac:dyDescent="0.2">
      <c r="A39" s="113" t="s">
        <v>311</v>
      </c>
      <c r="B39" s="112" t="s">
        <v>329</v>
      </c>
      <c r="C39" s="112" t="s">
        <v>313</v>
      </c>
      <c r="D39" s="350" t="s">
        <v>24</v>
      </c>
      <c r="E39" s="350" t="s">
        <v>496</v>
      </c>
      <c r="F39" s="352" t="s">
        <v>490</v>
      </c>
      <c r="G39" s="353"/>
      <c r="H39" s="112"/>
      <c r="I39" s="112"/>
      <c r="J39" s="350" t="s">
        <v>494</v>
      </c>
      <c r="K39" s="113" t="s">
        <v>318</v>
      </c>
    </row>
    <row r="40" spans="1:11" ht="12.75" customHeight="1" x14ac:dyDescent="0.2">
      <c r="A40" s="117"/>
      <c r="B40" s="116" t="s">
        <v>331</v>
      </c>
      <c r="C40" s="116"/>
      <c r="D40" s="351"/>
      <c r="E40" s="351"/>
      <c r="F40" s="351" t="s">
        <v>491</v>
      </c>
      <c r="G40" s="350" t="s">
        <v>492</v>
      </c>
      <c r="H40" s="116"/>
      <c r="I40" s="351" t="s">
        <v>493</v>
      </c>
      <c r="J40" s="351"/>
      <c r="K40" s="117" t="s">
        <v>323</v>
      </c>
    </row>
    <row r="41" spans="1:11" x14ac:dyDescent="0.2">
      <c r="A41" s="117"/>
      <c r="B41" s="116"/>
      <c r="C41" s="116"/>
      <c r="D41" s="351"/>
      <c r="E41" s="351"/>
      <c r="F41" s="351"/>
      <c r="G41" s="351"/>
      <c r="H41" s="239" t="s">
        <v>330</v>
      </c>
      <c r="I41" s="351"/>
      <c r="J41" s="351"/>
      <c r="K41" s="117" t="s">
        <v>324</v>
      </c>
    </row>
    <row r="42" spans="1:11" x14ac:dyDescent="0.2">
      <c r="A42" s="117"/>
      <c r="B42" s="116"/>
      <c r="C42" s="116"/>
      <c r="D42" s="351"/>
      <c r="E42" s="351"/>
      <c r="F42" s="351"/>
      <c r="G42" s="351"/>
      <c r="H42" s="239"/>
      <c r="I42" s="351"/>
      <c r="J42" s="238"/>
      <c r="K42" s="117" t="s">
        <v>325</v>
      </c>
    </row>
    <row r="43" spans="1:11" x14ac:dyDescent="0.2">
      <c r="A43" s="121"/>
      <c r="B43" s="120"/>
      <c r="C43" s="120"/>
      <c r="D43" s="121"/>
      <c r="E43" s="121"/>
      <c r="F43" s="121"/>
      <c r="G43" s="121"/>
      <c r="H43" s="120"/>
      <c r="I43" s="120"/>
      <c r="J43" s="122"/>
      <c r="K43" s="121" t="s">
        <v>326</v>
      </c>
    </row>
    <row r="44" spans="1:11" x14ac:dyDescent="0.2">
      <c r="A44" s="233"/>
      <c r="B44" s="125"/>
      <c r="C44" s="125"/>
      <c r="D44" s="233"/>
      <c r="E44" s="242"/>
      <c r="F44" s="125"/>
      <c r="G44" s="125"/>
      <c r="H44" s="125"/>
      <c r="I44" s="125"/>
      <c r="J44" s="122" t="s">
        <v>374</v>
      </c>
      <c r="K44" s="125"/>
    </row>
    <row r="45" spans="1:11" x14ac:dyDescent="0.2">
      <c r="A45" s="234"/>
      <c r="B45" s="99"/>
      <c r="C45" s="99"/>
      <c r="D45" s="234"/>
      <c r="E45" s="241"/>
      <c r="F45" s="99"/>
      <c r="G45" s="99"/>
      <c r="H45" s="99"/>
      <c r="I45" s="99"/>
      <c r="J45" s="100"/>
      <c r="K45" s="99"/>
    </row>
    <row r="46" spans="1:11" x14ac:dyDescent="0.2">
      <c r="A46" s="237"/>
      <c r="B46" s="102" t="s">
        <v>334</v>
      </c>
      <c r="C46" s="102"/>
      <c r="D46" s="237"/>
      <c r="E46" s="245"/>
      <c r="F46" s="102"/>
      <c r="G46" s="102"/>
      <c r="H46" s="102"/>
      <c r="I46" s="102"/>
      <c r="J46" s="103"/>
      <c r="K46" s="102"/>
    </row>
    <row r="47" spans="1:11" s="155" customFormat="1" x14ac:dyDescent="0.2">
      <c r="A47" s="234">
        <v>1</v>
      </c>
      <c r="B47" s="99" t="s">
        <v>335</v>
      </c>
      <c r="C47" s="99"/>
      <c r="D47" s="234"/>
      <c r="E47" s="241"/>
      <c r="F47" s="99"/>
      <c r="G47" s="99"/>
      <c r="H47" s="99"/>
      <c r="I47" s="99"/>
      <c r="J47" s="100"/>
      <c r="K47" s="100" t="s">
        <v>282</v>
      </c>
    </row>
    <row r="48" spans="1:11" s="155" customFormat="1" x14ac:dyDescent="0.2">
      <c r="A48" s="234">
        <v>2</v>
      </c>
      <c r="B48" s="99" t="s">
        <v>335</v>
      </c>
      <c r="C48" s="99"/>
      <c r="D48" s="234"/>
      <c r="E48" s="241"/>
      <c r="F48" s="99"/>
      <c r="G48" s="99"/>
      <c r="H48" s="99"/>
      <c r="I48" s="99"/>
      <c r="J48" s="100"/>
      <c r="K48" s="100"/>
    </row>
    <row r="49" spans="1:11" s="76" customFormat="1" x14ac:dyDescent="0.2">
      <c r="A49" s="237"/>
      <c r="B49" s="102" t="s">
        <v>336</v>
      </c>
      <c r="C49" s="99"/>
      <c r="D49" s="234"/>
      <c r="E49" s="241"/>
      <c r="F49" s="99"/>
      <c r="G49" s="99"/>
      <c r="H49" s="99"/>
      <c r="I49" s="99"/>
      <c r="J49" s="100"/>
      <c r="K49" s="100"/>
    </row>
    <row r="50" spans="1:11" s="155" customFormat="1" x14ac:dyDescent="0.2">
      <c r="A50" s="234">
        <v>3</v>
      </c>
      <c r="B50" s="99" t="s">
        <v>337</v>
      </c>
      <c r="C50" s="99"/>
      <c r="D50" s="234"/>
      <c r="E50" s="241"/>
      <c r="F50" s="99"/>
      <c r="G50" s="99"/>
      <c r="H50" s="99"/>
      <c r="I50" s="99"/>
      <c r="J50" s="100"/>
      <c r="K50" s="100" t="s">
        <v>282</v>
      </c>
    </row>
    <row r="51" spans="1:11" s="155" customFormat="1" x14ac:dyDescent="0.2">
      <c r="A51" s="234">
        <v>4</v>
      </c>
      <c r="B51" s="99" t="s">
        <v>337</v>
      </c>
      <c r="C51" s="99"/>
      <c r="D51" s="234"/>
      <c r="E51" s="241"/>
      <c r="F51" s="99"/>
      <c r="G51" s="99"/>
      <c r="H51" s="99"/>
      <c r="I51" s="99"/>
      <c r="J51" s="100"/>
      <c r="K51" s="100" t="s">
        <v>282</v>
      </c>
    </row>
    <row r="52" spans="1:11" x14ac:dyDescent="0.2">
      <c r="A52" s="234"/>
      <c r="B52" s="99"/>
      <c r="C52" s="99"/>
      <c r="D52" s="234"/>
      <c r="E52" s="241"/>
      <c r="F52" s="99"/>
      <c r="G52" s="99"/>
      <c r="H52" s="99"/>
      <c r="I52" s="99"/>
      <c r="J52" s="100"/>
      <c r="K52" s="100"/>
    </row>
    <row r="53" spans="1:11" x14ac:dyDescent="0.2">
      <c r="A53" s="237"/>
      <c r="B53" s="102"/>
      <c r="C53" s="102" t="s">
        <v>301</v>
      </c>
      <c r="D53" s="237"/>
      <c r="E53" s="245"/>
      <c r="F53" s="102"/>
      <c r="G53" s="102"/>
      <c r="H53" s="102"/>
      <c r="I53" s="102"/>
      <c r="J53" s="103" t="s">
        <v>282</v>
      </c>
      <c r="K53" s="103" t="s">
        <v>282</v>
      </c>
    </row>
    <row r="70" spans="1:11" ht="13.5" thickBot="1" x14ac:dyDescent="0.25"/>
    <row r="71" spans="1:11" x14ac:dyDescent="0.2">
      <c r="A71" s="338" t="s">
        <v>591</v>
      </c>
      <c r="B71" s="339"/>
      <c r="C71" s="339"/>
      <c r="D71" s="339"/>
      <c r="E71" s="339"/>
      <c r="F71" s="339"/>
      <c r="G71" s="339"/>
      <c r="H71" s="339"/>
      <c r="I71" s="339"/>
      <c r="J71" s="339"/>
      <c r="K71" s="339"/>
    </row>
    <row r="72" spans="1:11" x14ac:dyDescent="0.2">
      <c r="A72" s="140"/>
      <c r="B72" s="141"/>
      <c r="C72" s="141"/>
      <c r="D72" s="142"/>
      <c r="E72" s="142"/>
      <c r="F72" s="141"/>
      <c r="G72" s="141"/>
      <c r="H72" s="141"/>
      <c r="I72" s="141"/>
      <c r="J72" s="143"/>
      <c r="K72" s="141"/>
    </row>
    <row r="73" spans="1:11" x14ac:dyDescent="0.2">
      <c r="A73" s="341" t="s">
        <v>500</v>
      </c>
      <c r="B73" s="342"/>
      <c r="C73" s="342"/>
      <c r="D73" s="343"/>
      <c r="E73" s="144"/>
      <c r="F73" s="144"/>
      <c r="G73" s="144"/>
      <c r="H73" s="145"/>
      <c r="I73" s="145"/>
      <c r="J73" s="146"/>
      <c r="K73" s="145"/>
    </row>
    <row r="74" spans="1:11" x14ac:dyDescent="0.2">
      <c r="A74" s="147"/>
      <c r="B74" s="148"/>
      <c r="C74" s="148"/>
      <c r="D74" s="149"/>
      <c r="E74" s="149"/>
      <c r="F74" s="148"/>
      <c r="G74" s="148"/>
      <c r="H74" s="148"/>
      <c r="I74" s="148"/>
      <c r="J74" s="150"/>
      <c r="K74" s="148"/>
    </row>
    <row r="75" spans="1:11" x14ac:dyDescent="0.2">
      <c r="A75" s="354" t="s">
        <v>376</v>
      </c>
      <c r="B75" s="355"/>
      <c r="C75" s="355"/>
      <c r="D75" s="355"/>
      <c r="E75" s="355"/>
      <c r="F75" s="355"/>
      <c r="G75" s="355"/>
      <c r="H75" s="355"/>
      <c r="I75" s="355"/>
      <c r="J75" s="355"/>
      <c r="K75" s="355"/>
    </row>
    <row r="76" spans="1:11" x14ac:dyDescent="0.2">
      <c r="A76" s="151"/>
      <c r="B76" s="152"/>
      <c r="C76" s="152"/>
      <c r="D76" s="199"/>
      <c r="E76" s="244"/>
      <c r="F76" s="152"/>
      <c r="G76" s="152"/>
      <c r="H76" s="152"/>
      <c r="I76" s="152"/>
      <c r="J76" s="153"/>
      <c r="K76" s="152"/>
    </row>
    <row r="77" spans="1:11" x14ac:dyDescent="0.2">
      <c r="A77" s="356" t="s">
        <v>310</v>
      </c>
      <c r="B77" s="357"/>
      <c r="C77" s="358"/>
      <c r="D77" s="105">
        <v>0.1</v>
      </c>
      <c r="E77" s="105"/>
      <c r="F77" s="72"/>
      <c r="G77" s="72"/>
      <c r="H77" s="363" t="s">
        <v>276</v>
      </c>
      <c r="I77" s="363"/>
      <c r="J77" s="363"/>
      <c r="K77" s="363"/>
    </row>
    <row r="78" spans="1:11" x14ac:dyDescent="0.2">
      <c r="A78" s="106"/>
      <c r="B78" s="107"/>
      <c r="C78" s="107"/>
      <c r="D78" s="108"/>
      <c r="E78" s="108"/>
      <c r="F78" s="107"/>
      <c r="G78" s="107"/>
      <c r="H78" s="107"/>
      <c r="I78" s="107"/>
      <c r="J78" s="109"/>
      <c r="K78" s="107"/>
    </row>
    <row r="79" spans="1:11" ht="12.75" customHeight="1" x14ac:dyDescent="0.2">
      <c r="A79" s="111" t="s">
        <v>311</v>
      </c>
      <c r="B79" s="112" t="s">
        <v>329</v>
      </c>
      <c r="C79" s="112" t="s">
        <v>313</v>
      </c>
      <c r="D79" s="350" t="s">
        <v>24</v>
      </c>
      <c r="E79" s="350" t="s">
        <v>496</v>
      </c>
      <c r="F79" s="352" t="s">
        <v>490</v>
      </c>
      <c r="G79" s="353"/>
      <c r="H79" s="112"/>
      <c r="I79" s="112"/>
      <c r="J79" s="350" t="s">
        <v>494</v>
      </c>
      <c r="K79" s="113" t="s">
        <v>318</v>
      </c>
    </row>
    <row r="80" spans="1:11" x14ac:dyDescent="0.2">
      <c r="A80" s="115"/>
      <c r="B80" s="116" t="s">
        <v>331</v>
      </c>
      <c r="C80" s="116"/>
      <c r="D80" s="351"/>
      <c r="E80" s="351"/>
      <c r="F80" s="351" t="s">
        <v>491</v>
      </c>
      <c r="G80" s="350" t="s">
        <v>492</v>
      </c>
      <c r="H80" s="116"/>
      <c r="I80" s="351" t="s">
        <v>493</v>
      </c>
      <c r="J80" s="351"/>
      <c r="K80" s="117" t="s">
        <v>323</v>
      </c>
    </row>
    <row r="81" spans="1:11" x14ac:dyDescent="0.2">
      <c r="A81" s="115"/>
      <c r="B81" s="116"/>
      <c r="C81" s="116"/>
      <c r="D81" s="351"/>
      <c r="E81" s="351"/>
      <c r="F81" s="351"/>
      <c r="G81" s="351"/>
      <c r="H81" s="239" t="s">
        <v>330</v>
      </c>
      <c r="I81" s="351"/>
      <c r="J81" s="351"/>
      <c r="K81" s="117" t="s">
        <v>324</v>
      </c>
    </row>
    <row r="82" spans="1:11" x14ac:dyDescent="0.2">
      <c r="A82" s="115"/>
      <c r="B82" s="116"/>
      <c r="C82" s="116"/>
      <c r="D82" s="351"/>
      <c r="E82" s="351"/>
      <c r="F82" s="351"/>
      <c r="G82" s="351"/>
      <c r="H82" s="239"/>
      <c r="I82" s="351"/>
      <c r="J82" s="238"/>
      <c r="K82" s="117" t="s">
        <v>325</v>
      </c>
    </row>
    <row r="83" spans="1:11" x14ac:dyDescent="0.2">
      <c r="A83" s="119"/>
      <c r="B83" s="120"/>
      <c r="C83" s="120"/>
      <c r="D83" s="121"/>
      <c r="E83" s="121"/>
      <c r="F83" s="121"/>
      <c r="G83" s="121"/>
      <c r="H83" s="120"/>
      <c r="I83" s="120"/>
      <c r="J83" s="122"/>
      <c r="K83" s="121" t="s">
        <v>326</v>
      </c>
    </row>
    <row r="84" spans="1:11" x14ac:dyDescent="0.2">
      <c r="A84" s="124"/>
      <c r="B84" s="125"/>
      <c r="C84" s="125"/>
      <c r="D84" s="233"/>
      <c r="E84" s="242"/>
      <c r="F84" s="125"/>
      <c r="G84" s="125"/>
      <c r="H84" s="125"/>
      <c r="I84" s="125"/>
      <c r="J84" s="122" t="s">
        <v>374</v>
      </c>
      <c r="K84" s="125"/>
    </row>
    <row r="85" spans="1:11" x14ac:dyDescent="0.2">
      <c r="A85" s="98"/>
      <c r="B85" s="99"/>
      <c r="C85" s="99"/>
      <c r="D85" s="196"/>
      <c r="E85" s="241"/>
      <c r="F85" s="99"/>
      <c r="G85" s="99"/>
      <c r="H85" s="99"/>
      <c r="I85" s="99"/>
      <c r="J85" s="100"/>
      <c r="K85" s="99"/>
    </row>
    <row r="86" spans="1:11" s="155" customFormat="1" x14ac:dyDescent="0.2">
      <c r="A86" s="98">
        <v>1</v>
      </c>
      <c r="B86" s="99" t="s">
        <v>338</v>
      </c>
      <c r="C86" s="99" t="s">
        <v>594</v>
      </c>
      <c r="D86" s="289"/>
      <c r="E86" s="309"/>
      <c r="F86" s="99"/>
      <c r="G86" s="99"/>
      <c r="H86" s="310">
        <f>+D86+F86+G86</f>
        <v>0</v>
      </c>
      <c r="I86" s="311">
        <f>+E86*0.1</f>
        <v>0</v>
      </c>
      <c r="J86" s="307"/>
      <c r="K86" s="307">
        <f>+E86-I86</f>
        <v>0</v>
      </c>
    </row>
    <row r="87" spans="1:11" s="155" customFormat="1" x14ac:dyDescent="0.2">
      <c r="A87" s="98"/>
      <c r="B87" s="99"/>
      <c r="C87" s="99"/>
      <c r="D87" s="196"/>
      <c r="E87" s="241"/>
      <c r="F87" s="99"/>
      <c r="G87" s="99"/>
      <c r="H87" s="99"/>
      <c r="I87" s="99"/>
      <c r="J87" s="156"/>
      <c r="K87" s="156"/>
    </row>
    <row r="88" spans="1:11" s="76" customFormat="1" ht="13.5" thickBot="1" x14ac:dyDescent="0.25">
      <c r="A88" s="132"/>
      <c r="B88" s="133"/>
      <c r="C88" s="133" t="s">
        <v>301</v>
      </c>
      <c r="D88" s="263">
        <f t="shared" ref="D88:K88" si="1">SUM(D86:D87)</f>
        <v>0</v>
      </c>
      <c r="E88" s="312">
        <f t="shared" si="1"/>
        <v>0</v>
      </c>
      <c r="F88" s="272">
        <f t="shared" si="1"/>
        <v>0</v>
      </c>
      <c r="G88" s="272">
        <f t="shared" si="1"/>
        <v>0</v>
      </c>
      <c r="H88" s="213">
        <f t="shared" si="1"/>
        <v>0</v>
      </c>
      <c r="I88" s="272">
        <f t="shared" si="1"/>
        <v>0</v>
      </c>
      <c r="J88" s="157">
        <f t="shared" si="1"/>
        <v>0</v>
      </c>
      <c r="K88" s="136">
        <f t="shared" si="1"/>
        <v>0</v>
      </c>
    </row>
  </sheetData>
  <mergeCells count="36">
    <mergeCell ref="A31:K31"/>
    <mergeCell ref="A2:K2"/>
    <mergeCell ref="A4:D4"/>
    <mergeCell ref="A6:K6"/>
    <mergeCell ref="A8:C8"/>
    <mergeCell ref="H8:K8"/>
    <mergeCell ref="D10:D13"/>
    <mergeCell ref="F10:G10"/>
    <mergeCell ref="F11:F13"/>
    <mergeCell ref="I11:I13"/>
    <mergeCell ref="J10:J12"/>
    <mergeCell ref="G11:G13"/>
    <mergeCell ref="E10:E13"/>
    <mergeCell ref="A75:K75"/>
    <mergeCell ref="A77:C77"/>
    <mergeCell ref="A33:D33"/>
    <mergeCell ref="A35:K35"/>
    <mergeCell ref="A37:C37"/>
    <mergeCell ref="A71:K71"/>
    <mergeCell ref="A73:D73"/>
    <mergeCell ref="H37:K37"/>
    <mergeCell ref="D39:D42"/>
    <mergeCell ref="F39:G39"/>
    <mergeCell ref="J39:J41"/>
    <mergeCell ref="F40:F42"/>
    <mergeCell ref="G40:G42"/>
    <mergeCell ref="I40:I42"/>
    <mergeCell ref="E39:E42"/>
    <mergeCell ref="H77:K77"/>
    <mergeCell ref="D79:D82"/>
    <mergeCell ref="F79:G79"/>
    <mergeCell ref="J79:J81"/>
    <mergeCell ref="F80:F82"/>
    <mergeCell ref="G80:G82"/>
    <mergeCell ref="I80:I82"/>
    <mergeCell ref="E79:E82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6:L78"/>
  <sheetViews>
    <sheetView workbookViewId="0">
      <selection activeCell="F42" sqref="F42"/>
    </sheetView>
  </sheetViews>
  <sheetFormatPr defaultRowHeight="12.75" x14ac:dyDescent="0.2"/>
  <cols>
    <col min="1" max="1" width="4" style="37" customWidth="1"/>
    <col min="2" max="2" width="15" style="37" customWidth="1"/>
    <col min="3" max="3" width="16.85546875" style="37" customWidth="1"/>
    <col min="4" max="4" width="10.5703125" style="37" bestFit="1" customWidth="1"/>
    <col min="5" max="5" width="11.5703125" style="37" bestFit="1" customWidth="1"/>
    <col min="6" max="6" width="10.28515625" style="158" customWidth="1"/>
    <col min="7" max="7" width="10.5703125" style="159" customWidth="1"/>
    <col min="8" max="8" width="11.7109375" style="159" bestFit="1" customWidth="1"/>
    <col min="9" max="9" width="10.5703125" style="37" bestFit="1" customWidth="1"/>
    <col min="10" max="10" width="12.7109375" style="37" bestFit="1" customWidth="1"/>
    <col min="11" max="11" width="11.7109375" style="37" bestFit="1" customWidth="1"/>
    <col min="12" max="12" width="12.7109375" style="37" bestFit="1" customWidth="1"/>
    <col min="13" max="13" width="11.7109375" style="37" bestFit="1" customWidth="1"/>
    <col min="14" max="257" width="9.140625" style="37"/>
    <col min="258" max="258" width="4.85546875" style="37" customWidth="1"/>
    <col min="259" max="259" width="14.42578125" style="37" customWidth="1"/>
    <col min="260" max="260" width="21.85546875" style="37" bestFit="1" customWidth="1"/>
    <col min="261" max="261" width="12.140625" style="37" bestFit="1" customWidth="1"/>
    <col min="262" max="262" width="12.7109375" style="37" bestFit="1" customWidth="1"/>
    <col min="263" max="263" width="13.28515625" style="37" bestFit="1" customWidth="1"/>
    <col min="264" max="264" width="11.7109375" style="37" bestFit="1" customWidth="1"/>
    <col min="265" max="265" width="9.140625" style="37"/>
    <col min="266" max="266" width="12.7109375" style="37" bestFit="1" customWidth="1"/>
    <col min="267" max="267" width="11.7109375" style="37" bestFit="1" customWidth="1"/>
    <col min="268" max="268" width="12.7109375" style="37" bestFit="1" customWidth="1"/>
    <col min="269" max="513" width="9.140625" style="37"/>
    <col min="514" max="514" width="4.85546875" style="37" customWidth="1"/>
    <col min="515" max="515" width="14.42578125" style="37" customWidth="1"/>
    <col min="516" max="516" width="21.85546875" style="37" bestFit="1" customWidth="1"/>
    <col min="517" max="517" width="12.140625" style="37" bestFit="1" customWidth="1"/>
    <col min="518" max="518" width="12.7109375" style="37" bestFit="1" customWidth="1"/>
    <col min="519" max="519" width="13.28515625" style="37" bestFit="1" customWidth="1"/>
    <col min="520" max="520" width="11.7109375" style="37" bestFit="1" customWidth="1"/>
    <col min="521" max="521" width="9.140625" style="37"/>
    <col min="522" max="522" width="12.7109375" style="37" bestFit="1" customWidth="1"/>
    <col min="523" max="523" width="11.7109375" style="37" bestFit="1" customWidth="1"/>
    <col min="524" max="524" width="12.7109375" style="37" bestFit="1" customWidth="1"/>
    <col min="525" max="769" width="9.140625" style="37"/>
    <col min="770" max="770" width="4.85546875" style="37" customWidth="1"/>
    <col min="771" max="771" width="14.42578125" style="37" customWidth="1"/>
    <col min="772" max="772" width="21.85546875" style="37" bestFit="1" customWidth="1"/>
    <col min="773" max="773" width="12.140625" style="37" bestFit="1" customWidth="1"/>
    <col min="774" max="774" width="12.7109375" style="37" bestFit="1" customWidth="1"/>
    <col min="775" max="775" width="13.28515625" style="37" bestFit="1" customWidth="1"/>
    <col min="776" max="776" width="11.7109375" style="37" bestFit="1" customWidth="1"/>
    <col min="777" max="777" width="9.140625" style="37"/>
    <col min="778" max="778" width="12.7109375" style="37" bestFit="1" customWidth="1"/>
    <col min="779" max="779" width="11.7109375" style="37" bestFit="1" customWidth="1"/>
    <col min="780" max="780" width="12.7109375" style="37" bestFit="1" customWidth="1"/>
    <col min="781" max="1025" width="9.140625" style="37"/>
    <col min="1026" max="1026" width="4.85546875" style="37" customWidth="1"/>
    <col min="1027" max="1027" width="14.42578125" style="37" customWidth="1"/>
    <col min="1028" max="1028" width="21.85546875" style="37" bestFit="1" customWidth="1"/>
    <col min="1029" max="1029" width="12.140625" style="37" bestFit="1" customWidth="1"/>
    <col min="1030" max="1030" width="12.7109375" style="37" bestFit="1" customWidth="1"/>
    <col min="1031" max="1031" width="13.28515625" style="37" bestFit="1" customWidth="1"/>
    <col min="1032" max="1032" width="11.7109375" style="37" bestFit="1" customWidth="1"/>
    <col min="1033" max="1033" width="9.140625" style="37"/>
    <col min="1034" max="1034" width="12.7109375" style="37" bestFit="1" customWidth="1"/>
    <col min="1035" max="1035" width="11.7109375" style="37" bestFit="1" customWidth="1"/>
    <col min="1036" max="1036" width="12.7109375" style="37" bestFit="1" customWidth="1"/>
    <col min="1037" max="1281" width="9.140625" style="37"/>
    <col min="1282" max="1282" width="4.85546875" style="37" customWidth="1"/>
    <col min="1283" max="1283" width="14.42578125" style="37" customWidth="1"/>
    <col min="1284" max="1284" width="21.85546875" style="37" bestFit="1" customWidth="1"/>
    <col min="1285" max="1285" width="12.140625" style="37" bestFit="1" customWidth="1"/>
    <col min="1286" max="1286" width="12.7109375" style="37" bestFit="1" customWidth="1"/>
    <col min="1287" max="1287" width="13.28515625" style="37" bestFit="1" customWidth="1"/>
    <col min="1288" max="1288" width="11.7109375" style="37" bestFit="1" customWidth="1"/>
    <col min="1289" max="1289" width="9.140625" style="37"/>
    <col min="1290" max="1290" width="12.7109375" style="37" bestFit="1" customWidth="1"/>
    <col min="1291" max="1291" width="11.7109375" style="37" bestFit="1" customWidth="1"/>
    <col min="1292" max="1292" width="12.7109375" style="37" bestFit="1" customWidth="1"/>
    <col min="1293" max="1537" width="9.140625" style="37"/>
    <col min="1538" max="1538" width="4.85546875" style="37" customWidth="1"/>
    <col min="1539" max="1539" width="14.42578125" style="37" customWidth="1"/>
    <col min="1540" max="1540" width="21.85546875" style="37" bestFit="1" customWidth="1"/>
    <col min="1541" max="1541" width="12.140625" style="37" bestFit="1" customWidth="1"/>
    <col min="1542" max="1542" width="12.7109375" style="37" bestFit="1" customWidth="1"/>
    <col min="1543" max="1543" width="13.28515625" style="37" bestFit="1" customWidth="1"/>
    <col min="1544" max="1544" width="11.7109375" style="37" bestFit="1" customWidth="1"/>
    <col min="1545" max="1545" width="9.140625" style="37"/>
    <col min="1546" max="1546" width="12.7109375" style="37" bestFit="1" customWidth="1"/>
    <col min="1547" max="1547" width="11.7109375" style="37" bestFit="1" customWidth="1"/>
    <col min="1548" max="1548" width="12.7109375" style="37" bestFit="1" customWidth="1"/>
    <col min="1549" max="1793" width="9.140625" style="37"/>
    <col min="1794" max="1794" width="4.85546875" style="37" customWidth="1"/>
    <col min="1795" max="1795" width="14.42578125" style="37" customWidth="1"/>
    <col min="1796" max="1796" width="21.85546875" style="37" bestFit="1" customWidth="1"/>
    <col min="1797" max="1797" width="12.140625" style="37" bestFit="1" customWidth="1"/>
    <col min="1798" max="1798" width="12.7109375" style="37" bestFit="1" customWidth="1"/>
    <col min="1799" max="1799" width="13.28515625" style="37" bestFit="1" customWidth="1"/>
    <col min="1800" max="1800" width="11.7109375" style="37" bestFit="1" customWidth="1"/>
    <col min="1801" max="1801" width="9.140625" style="37"/>
    <col min="1802" max="1802" width="12.7109375" style="37" bestFit="1" customWidth="1"/>
    <col min="1803" max="1803" width="11.7109375" style="37" bestFit="1" customWidth="1"/>
    <col min="1804" max="1804" width="12.7109375" style="37" bestFit="1" customWidth="1"/>
    <col min="1805" max="2049" width="9.140625" style="37"/>
    <col min="2050" max="2050" width="4.85546875" style="37" customWidth="1"/>
    <col min="2051" max="2051" width="14.42578125" style="37" customWidth="1"/>
    <col min="2052" max="2052" width="21.85546875" style="37" bestFit="1" customWidth="1"/>
    <col min="2053" max="2053" width="12.140625" style="37" bestFit="1" customWidth="1"/>
    <col min="2054" max="2054" width="12.7109375" style="37" bestFit="1" customWidth="1"/>
    <col min="2055" max="2055" width="13.28515625" style="37" bestFit="1" customWidth="1"/>
    <col min="2056" max="2056" width="11.7109375" style="37" bestFit="1" customWidth="1"/>
    <col min="2057" max="2057" width="9.140625" style="37"/>
    <col min="2058" max="2058" width="12.7109375" style="37" bestFit="1" customWidth="1"/>
    <col min="2059" max="2059" width="11.7109375" style="37" bestFit="1" customWidth="1"/>
    <col min="2060" max="2060" width="12.7109375" style="37" bestFit="1" customWidth="1"/>
    <col min="2061" max="2305" width="9.140625" style="37"/>
    <col min="2306" max="2306" width="4.85546875" style="37" customWidth="1"/>
    <col min="2307" max="2307" width="14.42578125" style="37" customWidth="1"/>
    <col min="2308" max="2308" width="21.85546875" style="37" bestFit="1" customWidth="1"/>
    <col min="2309" max="2309" width="12.140625" style="37" bestFit="1" customWidth="1"/>
    <col min="2310" max="2310" width="12.7109375" style="37" bestFit="1" customWidth="1"/>
    <col min="2311" max="2311" width="13.28515625" style="37" bestFit="1" customWidth="1"/>
    <col min="2312" max="2312" width="11.7109375" style="37" bestFit="1" customWidth="1"/>
    <col min="2313" max="2313" width="9.140625" style="37"/>
    <col min="2314" max="2314" width="12.7109375" style="37" bestFit="1" customWidth="1"/>
    <col min="2315" max="2315" width="11.7109375" style="37" bestFit="1" customWidth="1"/>
    <col min="2316" max="2316" width="12.7109375" style="37" bestFit="1" customWidth="1"/>
    <col min="2317" max="2561" width="9.140625" style="37"/>
    <col min="2562" max="2562" width="4.85546875" style="37" customWidth="1"/>
    <col min="2563" max="2563" width="14.42578125" style="37" customWidth="1"/>
    <col min="2564" max="2564" width="21.85546875" style="37" bestFit="1" customWidth="1"/>
    <col min="2565" max="2565" width="12.140625" style="37" bestFit="1" customWidth="1"/>
    <col min="2566" max="2566" width="12.7109375" style="37" bestFit="1" customWidth="1"/>
    <col min="2567" max="2567" width="13.28515625" style="37" bestFit="1" customWidth="1"/>
    <col min="2568" max="2568" width="11.7109375" style="37" bestFit="1" customWidth="1"/>
    <col min="2569" max="2569" width="9.140625" style="37"/>
    <col min="2570" max="2570" width="12.7109375" style="37" bestFit="1" customWidth="1"/>
    <col min="2571" max="2571" width="11.7109375" style="37" bestFit="1" customWidth="1"/>
    <col min="2572" max="2572" width="12.7109375" style="37" bestFit="1" customWidth="1"/>
    <col min="2573" max="2817" width="9.140625" style="37"/>
    <col min="2818" max="2818" width="4.85546875" style="37" customWidth="1"/>
    <col min="2819" max="2819" width="14.42578125" style="37" customWidth="1"/>
    <col min="2820" max="2820" width="21.85546875" style="37" bestFit="1" customWidth="1"/>
    <col min="2821" max="2821" width="12.140625" style="37" bestFit="1" customWidth="1"/>
    <col min="2822" max="2822" width="12.7109375" style="37" bestFit="1" customWidth="1"/>
    <col min="2823" max="2823" width="13.28515625" style="37" bestFit="1" customWidth="1"/>
    <col min="2824" max="2824" width="11.7109375" style="37" bestFit="1" customWidth="1"/>
    <col min="2825" max="2825" width="9.140625" style="37"/>
    <col min="2826" max="2826" width="12.7109375" style="37" bestFit="1" customWidth="1"/>
    <col min="2827" max="2827" width="11.7109375" style="37" bestFit="1" customWidth="1"/>
    <col min="2828" max="2828" width="12.7109375" style="37" bestFit="1" customWidth="1"/>
    <col min="2829" max="3073" width="9.140625" style="37"/>
    <col min="3074" max="3074" width="4.85546875" style="37" customWidth="1"/>
    <col min="3075" max="3075" width="14.42578125" style="37" customWidth="1"/>
    <col min="3076" max="3076" width="21.85546875" style="37" bestFit="1" customWidth="1"/>
    <col min="3077" max="3077" width="12.140625" style="37" bestFit="1" customWidth="1"/>
    <col min="3078" max="3078" width="12.7109375" style="37" bestFit="1" customWidth="1"/>
    <col min="3079" max="3079" width="13.28515625" style="37" bestFit="1" customWidth="1"/>
    <col min="3080" max="3080" width="11.7109375" style="37" bestFit="1" customWidth="1"/>
    <col min="3081" max="3081" width="9.140625" style="37"/>
    <col min="3082" max="3082" width="12.7109375" style="37" bestFit="1" customWidth="1"/>
    <col min="3083" max="3083" width="11.7109375" style="37" bestFit="1" customWidth="1"/>
    <col min="3084" max="3084" width="12.7109375" style="37" bestFit="1" customWidth="1"/>
    <col min="3085" max="3329" width="9.140625" style="37"/>
    <col min="3330" max="3330" width="4.85546875" style="37" customWidth="1"/>
    <col min="3331" max="3331" width="14.42578125" style="37" customWidth="1"/>
    <col min="3332" max="3332" width="21.85546875" style="37" bestFit="1" customWidth="1"/>
    <col min="3333" max="3333" width="12.140625" style="37" bestFit="1" customWidth="1"/>
    <col min="3334" max="3334" width="12.7109375" style="37" bestFit="1" customWidth="1"/>
    <col min="3335" max="3335" width="13.28515625" style="37" bestFit="1" customWidth="1"/>
    <col min="3336" max="3336" width="11.7109375" style="37" bestFit="1" customWidth="1"/>
    <col min="3337" max="3337" width="9.140625" style="37"/>
    <col min="3338" max="3338" width="12.7109375" style="37" bestFit="1" customWidth="1"/>
    <col min="3339" max="3339" width="11.7109375" style="37" bestFit="1" customWidth="1"/>
    <col min="3340" max="3340" width="12.7109375" style="37" bestFit="1" customWidth="1"/>
    <col min="3341" max="3585" width="9.140625" style="37"/>
    <col min="3586" max="3586" width="4.85546875" style="37" customWidth="1"/>
    <col min="3587" max="3587" width="14.42578125" style="37" customWidth="1"/>
    <col min="3588" max="3588" width="21.85546875" style="37" bestFit="1" customWidth="1"/>
    <col min="3589" max="3589" width="12.140625" style="37" bestFit="1" customWidth="1"/>
    <col min="3590" max="3590" width="12.7109375" style="37" bestFit="1" customWidth="1"/>
    <col min="3591" max="3591" width="13.28515625" style="37" bestFit="1" customWidth="1"/>
    <col min="3592" max="3592" width="11.7109375" style="37" bestFit="1" customWidth="1"/>
    <col min="3593" max="3593" width="9.140625" style="37"/>
    <col min="3594" max="3594" width="12.7109375" style="37" bestFit="1" customWidth="1"/>
    <col min="3595" max="3595" width="11.7109375" style="37" bestFit="1" customWidth="1"/>
    <col min="3596" max="3596" width="12.7109375" style="37" bestFit="1" customWidth="1"/>
    <col min="3597" max="3841" width="9.140625" style="37"/>
    <col min="3842" max="3842" width="4.85546875" style="37" customWidth="1"/>
    <col min="3843" max="3843" width="14.42578125" style="37" customWidth="1"/>
    <col min="3844" max="3844" width="21.85546875" style="37" bestFit="1" customWidth="1"/>
    <col min="3845" max="3845" width="12.140625" style="37" bestFit="1" customWidth="1"/>
    <col min="3846" max="3846" width="12.7109375" style="37" bestFit="1" customWidth="1"/>
    <col min="3847" max="3847" width="13.28515625" style="37" bestFit="1" customWidth="1"/>
    <col min="3848" max="3848" width="11.7109375" style="37" bestFit="1" customWidth="1"/>
    <col min="3849" max="3849" width="9.140625" style="37"/>
    <col min="3850" max="3850" width="12.7109375" style="37" bestFit="1" customWidth="1"/>
    <col min="3851" max="3851" width="11.7109375" style="37" bestFit="1" customWidth="1"/>
    <col min="3852" max="3852" width="12.7109375" style="37" bestFit="1" customWidth="1"/>
    <col min="3853" max="4097" width="9.140625" style="37"/>
    <col min="4098" max="4098" width="4.85546875" style="37" customWidth="1"/>
    <col min="4099" max="4099" width="14.42578125" style="37" customWidth="1"/>
    <col min="4100" max="4100" width="21.85546875" style="37" bestFit="1" customWidth="1"/>
    <col min="4101" max="4101" width="12.140625" style="37" bestFit="1" customWidth="1"/>
    <col min="4102" max="4102" width="12.7109375" style="37" bestFit="1" customWidth="1"/>
    <col min="4103" max="4103" width="13.28515625" style="37" bestFit="1" customWidth="1"/>
    <col min="4104" max="4104" width="11.7109375" style="37" bestFit="1" customWidth="1"/>
    <col min="4105" max="4105" width="9.140625" style="37"/>
    <col min="4106" max="4106" width="12.7109375" style="37" bestFit="1" customWidth="1"/>
    <col min="4107" max="4107" width="11.7109375" style="37" bestFit="1" customWidth="1"/>
    <col min="4108" max="4108" width="12.7109375" style="37" bestFit="1" customWidth="1"/>
    <col min="4109" max="4353" width="9.140625" style="37"/>
    <col min="4354" max="4354" width="4.85546875" style="37" customWidth="1"/>
    <col min="4355" max="4355" width="14.42578125" style="37" customWidth="1"/>
    <col min="4356" max="4356" width="21.85546875" style="37" bestFit="1" customWidth="1"/>
    <col min="4357" max="4357" width="12.140625" style="37" bestFit="1" customWidth="1"/>
    <col min="4358" max="4358" width="12.7109375" style="37" bestFit="1" customWidth="1"/>
    <col min="4359" max="4359" width="13.28515625" style="37" bestFit="1" customWidth="1"/>
    <col min="4360" max="4360" width="11.7109375" style="37" bestFit="1" customWidth="1"/>
    <col min="4361" max="4361" width="9.140625" style="37"/>
    <col min="4362" max="4362" width="12.7109375" style="37" bestFit="1" customWidth="1"/>
    <col min="4363" max="4363" width="11.7109375" style="37" bestFit="1" customWidth="1"/>
    <col min="4364" max="4364" width="12.7109375" style="37" bestFit="1" customWidth="1"/>
    <col min="4365" max="4609" width="9.140625" style="37"/>
    <col min="4610" max="4610" width="4.85546875" style="37" customWidth="1"/>
    <col min="4611" max="4611" width="14.42578125" style="37" customWidth="1"/>
    <col min="4612" max="4612" width="21.85546875" style="37" bestFit="1" customWidth="1"/>
    <col min="4613" max="4613" width="12.140625" style="37" bestFit="1" customWidth="1"/>
    <col min="4614" max="4614" width="12.7109375" style="37" bestFit="1" customWidth="1"/>
    <col min="4615" max="4615" width="13.28515625" style="37" bestFit="1" customWidth="1"/>
    <col min="4616" max="4616" width="11.7109375" style="37" bestFit="1" customWidth="1"/>
    <col min="4617" max="4617" width="9.140625" style="37"/>
    <col min="4618" max="4618" width="12.7109375" style="37" bestFit="1" customWidth="1"/>
    <col min="4619" max="4619" width="11.7109375" style="37" bestFit="1" customWidth="1"/>
    <col min="4620" max="4620" width="12.7109375" style="37" bestFit="1" customWidth="1"/>
    <col min="4621" max="4865" width="9.140625" style="37"/>
    <col min="4866" max="4866" width="4.85546875" style="37" customWidth="1"/>
    <col min="4867" max="4867" width="14.42578125" style="37" customWidth="1"/>
    <col min="4868" max="4868" width="21.85546875" style="37" bestFit="1" customWidth="1"/>
    <col min="4869" max="4869" width="12.140625" style="37" bestFit="1" customWidth="1"/>
    <col min="4870" max="4870" width="12.7109375" style="37" bestFit="1" customWidth="1"/>
    <col min="4871" max="4871" width="13.28515625" style="37" bestFit="1" customWidth="1"/>
    <col min="4872" max="4872" width="11.7109375" style="37" bestFit="1" customWidth="1"/>
    <col min="4873" max="4873" width="9.140625" style="37"/>
    <col min="4874" max="4874" width="12.7109375" style="37" bestFit="1" customWidth="1"/>
    <col min="4875" max="4875" width="11.7109375" style="37" bestFit="1" customWidth="1"/>
    <col min="4876" max="4876" width="12.7109375" style="37" bestFit="1" customWidth="1"/>
    <col min="4877" max="5121" width="9.140625" style="37"/>
    <col min="5122" max="5122" width="4.85546875" style="37" customWidth="1"/>
    <col min="5123" max="5123" width="14.42578125" style="37" customWidth="1"/>
    <col min="5124" max="5124" width="21.85546875" style="37" bestFit="1" customWidth="1"/>
    <col min="5125" max="5125" width="12.140625" style="37" bestFit="1" customWidth="1"/>
    <col min="5126" max="5126" width="12.7109375" style="37" bestFit="1" customWidth="1"/>
    <col min="5127" max="5127" width="13.28515625" style="37" bestFit="1" customWidth="1"/>
    <col min="5128" max="5128" width="11.7109375" style="37" bestFit="1" customWidth="1"/>
    <col min="5129" max="5129" width="9.140625" style="37"/>
    <col min="5130" max="5130" width="12.7109375" style="37" bestFit="1" customWidth="1"/>
    <col min="5131" max="5131" width="11.7109375" style="37" bestFit="1" customWidth="1"/>
    <col min="5132" max="5132" width="12.7109375" style="37" bestFit="1" customWidth="1"/>
    <col min="5133" max="5377" width="9.140625" style="37"/>
    <col min="5378" max="5378" width="4.85546875" style="37" customWidth="1"/>
    <col min="5379" max="5379" width="14.42578125" style="37" customWidth="1"/>
    <col min="5380" max="5380" width="21.85546875" style="37" bestFit="1" customWidth="1"/>
    <col min="5381" max="5381" width="12.140625" style="37" bestFit="1" customWidth="1"/>
    <col min="5382" max="5382" width="12.7109375" style="37" bestFit="1" customWidth="1"/>
    <col min="5383" max="5383" width="13.28515625" style="37" bestFit="1" customWidth="1"/>
    <col min="5384" max="5384" width="11.7109375" style="37" bestFit="1" customWidth="1"/>
    <col min="5385" max="5385" width="9.140625" style="37"/>
    <col min="5386" max="5386" width="12.7109375" style="37" bestFit="1" customWidth="1"/>
    <col min="5387" max="5387" width="11.7109375" style="37" bestFit="1" customWidth="1"/>
    <col min="5388" max="5388" width="12.7109375" style="37" bestFit="1" customWidth="1"/>
    <col min="5389" max="5633" width="9.140625" style="37"/>
    <col min="5634" max="5634" width="4.85546875" style="37" customWidth="1"/>
    <col min="5635" max="5635" width="14.42578125" style="37" customWidth="1"/>
    <col min="5636" max="5636" width="21.85546875" style="37" bestFit="1" customWidth="1"/>
    <col min="5637" max="5637" width="12.140625" style="37" bestFit="1" customWidth="1"/>
    <col min="5638" max="5638" width="12.7109375" style="37" bestFit="1" customWidth="1"/>
    <col min="5639" max="5639" width="13.28515625" style="37" bestFit="1" customWidth="1"/>
    <col min="5640" max="5640" width="11.7109375" style="37" bestFit="1" customWidth="1"/>
    <col min="5641" max="5641" width="9.140625" style="37"/>
    <col min="5642" max="5642" width="12.7109375" style="37" bestFit="1" customWidth="1"/>
    <col min="5643" max="5643" width="11.7109375" style="37" bestFit="1" customWidth="1"/>
    <col min="5644" max="5644" width="12.7109375" style="37" bestFit="1" customWidth="1"/>
    <col min="5645" max="5889" width="9.140625" style="37"/>
    <col min="5890" max="5890" width="4.85546875" style="37" customWidth="1"/>
    <col min="5891" max="5891" width="14.42578125" style="37" customWidth="1"/>
    <col min="5892" max="5892" width="21.85546875" style="37" bestFit="1" customWidth="1"/>
    <col min="5893" max="5893" width="12.140625" style="37" bestFit="1" customWidth="1"/>
    <col min="5894" max="5894" width="12.7109375" style="37" bestFit="1" customWidth="1"/>
    <col min="5895" max="5895" width="13.28515625" style="37" bestFit="1" customWidth="1"/>
    <col min="5896" max="5896" width="11.7109375" style="37" bestFit="1" customWidth="1"/>
    <col min="5897" max="5897" width="9.140625" style="37"/>
    <col min="5898" max="5898" width="12.7109375" style="37" bestFit="1" customWidth="1"/>
    <col min="5899" max="5899" width="11.7109375" style="37" bestFit="1" customWidth="1"/>
    <col min="5900" max="5900" width="12.7109375" style="37" bestFit="1" customWidth="1"/>
    <col min="5901" max="6145" width="9.140625" style="37"/>
    <col min="6146" max="6146" width="4.85546875" style="37" customWidth="1"/>
    <col min="6147" max="6147" width="14.42578125" style="37" customWidth="1"/>
    <col min="6148" max="6148" width="21.85546875" style="37" bestFit="1" customWidth="1"/>
    <col min="6149" max="6149" width="12.140625" style="37" bestFit="1" customWidth="1"/>
    <col min="6150" max="6150" width="12.7109375" style="37" bestFit="1" customWidth="1"/>
    <col min="6151" max="6151" width="13.28515625" style="37" bestFit="1" customWidth="1"/>
    <col min="6152" max="6152" width="11.7109375" style="37" bestFit="1" customWidth="1"/>
    <col min="6153" max="6153" width="9.140625" style="37"/>
    <col min="6154" max="6154" width="12.7109375" style="37" bestFit="1" customWidth="1"/>
    <col min="6155" max="6155" width="11.7109375" style="37" bestFit="1" customWidth="1"/>
    <col min="6156" max="6156" width="12.7109375" style="37" bestFit="1" customWidth="1"/>
    <col min="6157" max="6401" width="9.140625" style="37"/>
    <col min="6402" max="6402" width="4.85546875" style="37" customWidth="1"/>
    <col min="6403" max="6403" width="14.42578125" style="37" customWidth="1"/>
    <col min="6404" max="6404" width="21.85546875" style="37" bestFit="1" customWidth="1"/>
    <col min="6405" max="6405" width="12.140625" style="37" bestFit="1" customWidth="1"/>
    <col min="6406" max="6406" width="12.7109375" style="37" bestFit="1" customWidth="1"/>
    <col min="6407" max="6407" width="13.28515625" style="37" bestFit="1" customWidth="1"/>
    <col min="6408" max="6408" width="11.7109375" style="37" bestFit="1" customWidth="1"/>
    <col min="6409" max="6409" width="9.140625" style="37"/>
    <col min="6410" max="6410" width="12.7109375" style="37" bestFit="1" customWidth="1"/>
    <col min="6411" max="6411" width="11.7109375" style="37" bestFit="1" customWidth="1"/>
    <col min="6412" max="6412" width="12.7109375" style="37" bestFit="1" customWidth="1"/>
    <col min="6413" max="6657" width="9.140625" style="37"/>
    <col min="6658" max="6658" width="4.85546875" style="37" customWidth="1"/>
    <col min="6659" max="6659" width="14.42578125" style="37" customWidth="1"/>
    <col min="6660" max="6660" width="21.85546875" style="37" bestFit="1" customWidth="1"/>
    <col min="6661" max="6661" width="12.140625" style="37" bestFit="1" customWidth="1"/>
    <col min="6662" max="6662" width="12.7109375" style="37" bestFit="1" customWidth="1"/>
    <col min="6663" max="6663" width="13.28515625" style="37" bestFit="1" customWidth="1"/>
    <col min="6664" max="6664" width="11.7109375" style="37" bestFit="1" customWidth="1"/>
    <col min="6665" max="6665" width="9.140625" style="37"/>
    <col min="6666" max="6666" width="12.7109375" style="37" bestFit="1" customWidth="1"/>
    <col min="6667" max="6667" width="11.7109375" style="37" bestFit="1" customWidth="1"/>
    <col min="6668" max="6668" width="12.7109375" style="37" bestFit="1" customWidth="1"/>
    <col min="6669" max="6913" width="9.140625" style="37"/>
    <col min="6914" max="6914" width="4.85546875" style="37" customWidth="1"/>
    <col min="6915" max="6915" width="14.42578125" style="37" customWidth="1"/>
    <col min="6916" max="6916" width="21.85546875" style="37" bestFit="1" customWidth="1"/>
    <col min="6917" max="6917" width="12.140625" style="37" bestFit="1" customWidth="1"/>
    <col min="6918" max="6918" width="12.7109375" style="37" bestFit="1" customWidth="1"/>
    <col min="6919" max="6919" width="13.28515625" style="37" bestFit="1" customWidth="1"/>
    <col min="6920" max="6920" width="11.7109375" style="37" bestFit="1" customWidth="1"/>
    <col min="6921" max="6921" width="9.140625" style="37"/>
    <col min="6922" max="6922" width="12.7109375" style="37" bestFit="1" customWidth="1"/>
    <col min="6923" max="6923" width="11.7109375" style="37" bestFit="1" customWidth="1"/>
    <col min="6924" max="6924" width="12.7109375" style="37" bestFit="1" customWidth="1"/>
    <col min="6925" max="7169" width="9.140625" style="37"/>
    <col min="7170" max="7170" width="4.85546875" style="37" customWidth="1"/>
    <col min="7171" max="7171" width="14.42578125" style="37" customWidth="1"/>
    <col min="7172" max="7172" width="21.85546875" style="37" bestFit="1" customWidth="1"/>
    <col min="7173" max="7173" width="12.140625" style="37" bestFit="1" customWidth="1"/>
    <col min="7174" max="7174" width="12.7109375" style="37" bestFit="1" customWidth="1"/>
    <col min="7175" max="7175" width="13.28515625" style="37" bestFit="1" customWidth="1"/>
    <col min="7176" max="7176" width="11.7109375" style="37" bestFit="1" customWidth="1"/>
    <col min="7177" max="7177" width="9.140625" style="37"/>
    <col min="7178" max="7178" width="12.7109375" style="37" bestFit="1" customWidth="1"/>
    <col min="7179" max="7179" width="11.7109375" style="37" bestFit="1" customWidth="1"/>
    <col min="7180" max="7180" width="12.7109375" style="37" bestFit="1" customWidth="1"/>
    <col min="7181" max="7425" width="9.140625" style="37"/>
    <col min="7426" max="7426" width="4.85546875" style="37" customWidth="1"/>
    <col min="7427" max="7427" width="14.42578125" style="37" customWidth="1"/>
    <col min="7428" max="7428" width="21.85546875" style="37" bestFit="1" customWidth="1"/>
    <col min="7429" max="7429" width="12.140625" style="37" bestFit="1" customWidth="1"/>
    <col min="7430" max="7430" width="12.7109375" style="37" bestFit="1" customWidth="1"/>
    <col min="7431" max="7431" width="13.28515625" style="37" bestFit="1" customWidth="1"/>
    <col min="7432" max="7432" width="11.7109375" style="37" bestFit="1" customWidth="1"/>
    <col min="7433" max="7433" width="9.140625" style="37"/>
    <col min="7434" max="7434" width="12.7109375" style="37" bestFit="1" customWidth="1"/>
    <col min="7435" max="7435" width="11.7109375" style="37" bestFit="1" customWidth="1"/>
    <col min="7436" max="7436" width="12.7109375" style="37" bestFit="1" customWidth="1"/>
    <col min="7437" max="7681" width="9.140625" style="37"/>
    <col min="7682" max="7682" width="4.85546875" style="37" customWidth="1"/>
    <col min="7683" max="7683" width="14.42578125" style="37" customWidth="1"/>
    <col min="7684" max="7684" width="21.85546875" style="37" bestFit="1" customWidth="1"/>
    <col min="7685" max="7685" width="12.140625" style="37" bestFit="1" customWidth="1"/>
    <col min="7686" max="7686" width="12.7109375" style="37" bestFit="1" customWidth="1"/>
    <col min="7687" max="7687" width="13.28515625" style="37" bestFit="1" customWidth="1"/>
    <col min="7688" max="7688" width="11.7109375" style="37" bestFit="1" customWidth="1"/>
    <col min="7689" max="7689" width="9.140625" style="37"/>
    <col min="7690" max="7690" width="12.7109375" style="37" bestFit="1" customWidth="1"/>
    <col min="7691" max="7691" width="11.7109375" style="37" bestFit="1" customWidth="1"/>
    <col min="7692" max="7692" width="12.7109375" style="37" bestFit="1" customWidth="1"/>
    <col min="7693" max="7937" width="9.140625" style="37"/>
    <col min="7938" max="7938" width="4.85546875" style="37" customWidth="1"/>
    <col min="7939" max="7939" width="14.42578125" style="37" customWidth="1"/>
    <col min="7940" max="7940" width="21.85546875" style="37" bestFit="1" customWidth="1"/>
    <col min="7941" max="7941" width="12.140625" style="37" bestFit="1" customWidth="1"/>
    <col min="7942" max="7942" width="12.7109375" style="37" bestFit="1" customWidth="1"/>
    <col min="7943" max="7943" width="13.28515625" style="37" bestFit="1" customWidth="1"/>
    <col min="7944" max="7944" width="11.7109375" style="37" bestFit="1" customWidth="1"/>
    <col min="7945" max="7945" width="9.140625" style="37"/>
    <col min="7946" max="7946" width="12.7109375" style="37" bestFit="1" customWidth="1"/>
    <col min="7947" max="7947" width="11.7109375" style="37" bestFit="1" customWidth="1"/>
    <col min="7948" max="7948" width="12.7109375" style="37" bestFit="1" customWidth="1"/>
    <col min="7949" max="8193" width="9.140625" style="37"/>
    <col min="8194" max="8194" width="4.85546875" style="37" customWidth="1"/>
    <col min="8195" max="8195" width="14.42578125" style="37" customWidth="1"/>
    <col min="8196" max="8196" width="21.85546875" style="37" bestFit="1" customWidth="1"/>
    <col min="8197" max="8197" width="12.140625" style="37" bestFit="1" customWidth="1"/>
    <col min="8198" max="8198" width="12.7109375" style="37" bestFit="1" customWidth="1"/>
    <col min="8199" max="8199" width="13.28515625" style="37" bestFit="1" customWidth="1"/>
    <col min="8200" max="8200" width="11.7109375" style="37" bestFit="1" customWidth="1"/>
    <col min="8201" max="8201" width="9.140625" style="37"/>
    <col min="8202" max="8202" width="12.7109375" style="37" bestFit="1" customWidth="1"/>
    <col min="8203" max="8203" width="11.7109375" style="37" bestFit="1" customWidth="1"/>
    <col min="8204" max="8204" width="12.7109375" style="37" bestFit="1" customWidth="1"/>
    <col min="8205" max="8449" width="9.140625" style="37"/>
    <col min="8450" max="8450" width="4.85546875" style="37" customWidth="1"/>
    <col min="8451" max="8451" width="14.42578125" style="37" customWidth="1"/>
    <col min="8452" max="8452" width="21.85546875" style="37" bestFit="1" customWidth="1"/>
    <col min="8453" max="8453" width="12.140625" style="37" bestFit="1" customWidth="1"/>
    <col min="8454" max="8454" width="12.7109375" style="37" bestFit="1" customWidth="1"/>
    <col min="8455" max="8455" width="13.28515625" style="37" bestFit="1" customWidth="1"/>
    <col min="8456" max="8456" width="11.7109375" style="37" bestFit="1" customWidth="1"/>
    <col min="8457" max="8457" width="9.140625" style="37"/>
    <col min="8458" max="8458" width="12.7109375" style="37" bestFit="1" customWidth="1"/>
    <col min="8459" max="8459" width="11.7109375" style="37" bestFit="1" customWidth="1"/>
    <col min="8460" max="8460" width="12.7109375" style="37" bestFit="1" customWidth="1"/>
    <col min="8461" max="8705" width="9.140625" style="37"/>
    <col min="8706" max="8706" width="4.85546875" style="37" customWidth="1"/>
    <col min="8707" max="8707" width="14.42578125" style="37" customWidth="1"/>
    <col min="8708" max="8708" width="21.85546875" style="37" bestFit="1" customWidth="1"/>
    <col min="8709" max="8709" width="12.140625" style="37" bestFit="1" customWidth="1"/>
    <col min="8710" max="8710" width="12.7109375" style="37" bestFit="1" customWidth="1"/>
    <col min="8711" max="8711" width="13.28515625" style="37" bestFit="1" customWidth="1"/>
    <col min="8712" max="8712" width="11.7109375" style="37" bestFit="1" customWidth="1"/>
    <col min="8713" max="8713" width="9.140625" style="37"/>
    <col min="8714" max="8714" width="12.7109375" style="37" bestFit="1" customWidth="1"/>
    <col min="8715" max="8715" width="11.7109375" style="37" bestFit="1" customWidth="1"/>
    <col min="8716" max="8716" width="12.7109375" style="37" bestFit="1" customWidth="1"/>
    <col min="8717" max="8961" width="9.140625" style="37"/>
    <col min="8962" max="8962" width="4.85546875" style="37" customWidth="1"/>
    <col min="8963" max="8963" width="14.42578125" style="37" customWidth="1"/>
    <col min="8964" max="8964" width="21.85546875" style="37" bestFit="1" customWidth="1"/>
    <col min="8965" max="8965" width="12.140625" style="37" bestFit="1" customWidth="1"/>
    <col min="8966" max="8966" width="12.7109375" style="37" bestFit="1" customWidth="1"/>
    <col min="8967" max="8967" width="13.28515625" style="37" bestFit="1" customWidth="1"/>
    <col min="8968" max="8968" width="11.7109375" style="37" bestFit="1" customWidth="1"/>
    <col min="8969" max="8969" width="9.140625" style="37"/>
    <col min="8970" max="8970" width="12.7109375" style="37" bestFit="1" customWidth="1"/>
    <col min="8971" max="8971" width="11.7109375" style="37" bestFit="1" customWidth="1"/>
    <col min="8972" max="8972" width="12.7109375" style="37" bestFit="1" customWidth="1"/>
    <col min="8973" max="9217" width="9.140625" style="37"/>
    <col min="9218" max="9218" width="4.85546875" style="37" customWidth="1"/>
    <col min="9219" max="9219" width="14.42578125" style="37" customWidth="1"/>
    <col min="9220" max="9220" width="21.85546875" style="37" bestFit="1" customWidth="1"/>
    <col min="9221" max="9221" width="12.140625" style="37" bestFit="1" customWidth="1"/>
    <col min="9222" max="9222" width="12.7109375" style="37" bestFit="1" customWidth="1"/>
    <col min="9223" max="9223" width="13.28515625" style="37" bestFit="1" customWidth="1"/>
    <col min="9224" max="9224" width="11.7109375" style="37" bestFit="1" customWidth="1"/>
    <col min="9225" max="9225" width="9.140625" style="37"/>
    <col min="9226" max="9226" width="12.7109375" style="37" bestFit="1" customWidth="1"/>
    <col min="9227" max="9227" width="11.7109375" style="37" bestFit="1" customWidth="1"/>
    <col min="9228" max="9228" width="12.7109375" style="37" bestFit="1" customWidth="1"/>
    <col min="9229" max="9473" width="9.140625" style="37"/>
    <col min="9474" max="9474" width="4.85546875" style="37" customWidth="1"/>
    <col min="9475" max="9475" width="14.42578125" style="37" customWidth="1"/>
    <col min="9476" max="9476" width="21.85546875" style="37" bestFit="1" customWidth="1"/>
    <col min="9477" max="9477" width="12.140625" style="37" bestFit="1" customWidth="1"/>
    <col min="9478" max="9478" width="12.7109375" style="37" bestFit="1" customWidth="1"/>
    <col min="9479" max="9479" width="13.28515625" style="37" bestFit="1" customWidth="1"/>
    <col min="9480" max="9480" width="11.7109375" style="37" bestFit="1" customWidth="1"/>
    <col min="9481" max="9481" width="9.140625" style="37"/>
    <col min="9482" max="9482" width="12.7109375" style="37" bestFit="1" customWidth="1"/>
    <col min="9483" max="9483" width="11.7109375" style="37" bestFit="1" customWidth="1"/>
    <col min="9484" max="9484" width="12.7109375" style="37" bestFit="1" customWidth="1"/>
    <col min="9485" max="9729" width="9.140625" style="37"/>
    <col min="9730" max="9730" width="4.85546875" style="37" customWidth="1"/>
    <col min="9731" max="9731" width="14.42578125" style="37" customWidth="1"/>
    <col min="9732" max="9732" width="21.85546875" style="37" bestFit="1" customWidth="1"/>
    <col min="9733" max="9733" width="12.140625" style="37" bestFit="1" customWidth="1"/>
    <col min="9734" max="9734" width="12.7109375" style="37" bestFit="1" customWidth="1"/>
    <col min="9735" max="9735" width="13.28515625" style="37" bestFit="1" customWidth="1"/>
    <col min="9736" max="9736" width="11.7109375" style="37" bestFit="1" customWidth="1"/>
    <col min="9737" max="9737" width="9.140625" style="37"/>
    <col min="9738" max="9738" width="12.7109375" style="37" bestFit="1" customWidth="1"/>
    <col min="9739" max="9739" width="11.7109375" style="37" bestFit="1" customWidth="1"/>
    <col min="9740" max="9740" width="12.7109375" style="37" bestFit="1" customWidth="1"/>
    <col min="9741" max="9985" width="9.140625" style="37"/>
    <col min="9986" max="9986" width="4.85546875" style="37" customWidth="1"/>
    <col min="9987" max="9987" width="14.42578125" style="37" customWidth="1"/>
    <col min="9988" max="9988" width="21.85546875" style="37" bestFit="1" customWidth="1"/>
    <col min="9989" max="9989" width="12.140625" style="37" bestFit="1" customWidth="1"/>
    <col min="9990" max="9990" width="12.7109375" style="37" bestFit="1" customWidth="1"/>
    <col min="9991" max="9991" width="13.28515625" style="37" bestFit="1" customWidth="1"/>
    <col min="9992" max="9992" width="11.7109375" style="37" bestFit="1" customWidth="1"/>
    <col min="9993" max="9993" width="9.140625" style="37"/>
    <col min="9994" max="9994" width="12.7109375" style="37" bestFit="1" customWidth="1"/>
    <col min="9995" max="9995" width="11.7109375" style="37" bestFit="1" customWidth="1"/>
    <col min="9996" max="9996" width="12.7109375" style="37" bestFit="1" customWidth="1"/>
    <col min="9997" max="10241" width="9.140625" style="37"/>
    <col min="10242" max="10242" width="4.85546875" style="37" customWidth="1"/>
    <col min="10243" max="10243" width="14.42578125" style="37" customWidth="1"/>
    <col min="10244" max="10244" width="21.85546875" style="37" bestFit="1" customWidth="1"/>
    <col min="10245" max="10245" width="12.140625" style="37" bestFit="1" customWidth="1"/>
    <col min="10246" max="10246" width="12.7109375" style="37" bestFit="1" customWidth="1"/>
    <col min="10247" max="10247" width="13.28515625" style="37" bestFit="1" customWidth="1"/>
    <col min="10248" max="10248" width="11.7109375" style="37" bestFit="1" customWidth="1"/>
    <col min="10249" max="10249" width="9.140625" style="37"/>
    <col min="10250" max="10250" width="12.7109375" style="37" bestFit="1" customWidth="1"/>
    <col min="10251" max="10251" width="11.7109375" style="37" bestFit="1" customWidth="1"/>
    <col min="10252" max="10252" width="12.7109375" style="37" bestFit="1" customWidth="1"/>
    <col min="10253" max="10497" width="9.140625" style="37"/>
    <col min="10498" max="10498" width="4.85546875" style="37" customWidth="1"/>
    <col min="10499" max="10499" width="14.42578125" style="37" customWidth="1"/>
    <col min="10500" max="10500" width="21.85546875" style="37" bestFit="1" customWidth="1"/>
    <col min="10501" max="10501" width="12.140625" style="37" bestFit="1" customWidth="1"/>
    <col min="10502" max="10502" width="12.7109375" style="37" bestFit="1" customWidth="1"/>
    <col min="10503" max="10503" width="13.28515625" style="37" bestFit="1" customWidth="1"/>
    <col min="10504" max="10504" width="11.7109375" style="37" bestFit="1" customWidth="1"/>
    <col min="10505" max="10505" width="9.140625" style="37"/>
    <col min="10506" max="10506" width="12.7109375" style="37" bestFit="1" customWidth="1"/>
    <col min="10507" max="10507" width="11.7109375" style="37" bestFit="1" customWidth="1"/>
    <col min="10508" max="10508" width="12.7109375" style="37" bestFit="1" customWidth="1"/>
    <col min="10509" max="10753" width="9.140625" style="37"/>
    <col min="10754" max="10754" width="4.85546875" style="37" customWidth="1"/>
    <col min="10755" max="10755" width="14.42578125" style="37" customWidth="1"/>
    <col min="10756" max="10756" width="21.85546875" style="37" bestFit="1" customWidth="1"/>
    <col min="10757" max="10757" width="12.140625" style="37" bestFit="1" customWidth="1"/>
    <col min="10758" max="10758" width="12.7109375" style="37" bestFit="1" customWidth="1"/>
    <col min="10759" max="10759" width="13.28515625" style="37" bestFit="1" customWidth="1"/>
    <col min="10760" max="10760" width="11.7109375" style="37" bestFit="1" customWidth="1"/>
    <col min="10761" max="10761" width="9.140625" style="37"/>
    <col min="10762" max="10762" width="12.7109375" style="37" bestFit="1" customWidth="1"/>
    <col min="10763" max="10763" width="11.7109375" style="37" bestFit="1" customWidth="1"/>
    <col min="10764" max="10764" width="12.7109375" style="37" bestFit="1" customWidth="1"/>
    <col min="10765" max="11009" width="9.140625" style="37"/>
    <col min="11010" max="11010" width="4.85546875" style="37" customWidth="1"/>
    <col min="11011" max="11011" width="14.42578125" style="37" customWidth="1"/>
    <col min="11012" max="11012" width="21.85546875" style="37" bestFit="1" customWidth="1"/>
    <col min="11013" max="11013" width="12.140625" style="37" bestFit="1" customWidth="1"/>
    <col min="11014" max="11014" width="12.7109375" style="37" bestFit="1" customWidth="1"/>
    <col min="11015" max="11015" width="13.28515625" style="37" bestFit="1" customWidth="1"/>
    <col min="11016" max="11016" width="11.7109375" style="37" bestFit="1" customWidth="1"/>
    <col min="11017" max="11017" width="9.140625" style="37"/>
    <col min="11018" max="11018" width="12.7109375" style="37" bestFit="1" customWidth="1"/>
    <col min="11019" max="11019" width="11.7109375" style="37" bestFit="1" customWidth="1"/>
    <col min="11020" max="11020" width="12.7109375" style="37" bestFit="1" customWidth="1"/>
    <col min="11021" max="11265" width="9.140625" style="37"/>
    <col min="11266" max="11266" width="4.85546875" style="37" customWidth="1"/>
    <col min="11267" max="11267" width="14.42578125" style="37" customWidth="1"/>
    <col min="11268" max="11268" width="21.85546875" style="37" bestFit="1" customWidth="1"/>
    <col min="11269" max="11269" width="12.140625" style="37" bestFit="1" customWidth="1"/>
    <col min="11270" max="11270" width="12.7109375" style="37" bestFit="1" customWidth="1"/>
    <col min="11271" max="11271" width="13.28515625" style="37" bestFit="1" customWidth="1"/>
    <col min="11272" max="11272" width="11.7109375" style="37" bestFit="1" customWidth="1"/>
    <col min="11273" max="11273" width="9.140625" style="37"/>
    <col min="11274" max="11274" width="12.7109375" style="37" bestFit="1" customWidth="1"/>
    <col min="11275" max="11275" width="11.7109375" style="37" bestFit="1" customWidth="1"/>
    <col min="11276" max="11276" width="12.7109375" style="37" bestFit="1" customWidth="1"/>
    <col min="11277" max="11521" width="9.140625" style="37"/>
    <col min="11522" max="11522" width="4.85546875" style="37" customWidth="1"/>
    <col min="11523" max="11523" width="14.42578125" style="37" customWidth="1"/>
    <col min="11524" max="11524" width="21.85546875" style="37" bestFit="1" customWidth="1"/>
    <col min="11525" max="11525" width="12.140625" style="37" bestFit="1" customWidth="1"/>
    <col min="11526" max="11526" width="12.7109375" style="37" bestFit="1" customWidth="1"/>
    <col min="11527" max="11527" width="13.28515625" style="37" bestFit="1" customWidth="1"/>
    <col min="11528" max="11528" width="11.7109375" style="37" bestFit="1" customWidth="1"/>
    <col min="11529" max="11529" width="9.140625" style="37"/>
    <col min="11530" max="11530" width="12.7109375" style="37" bestFit="1" customWidth="1"/>
    <col min="11531" max="11531" width="11.7109375" style="37" bestFit="1" customWidth="1"/>
    <col min="11532" max="11532" width="12.7109375" style="37" bestFit="1" customWidth="1"/>
    <col min="11533" max="11777" width="9.140625" style="37"/>
    <col min="11778" max="11778" width="4.85546875" style="37" customWidth="1"/>
    <col min="11779" max="11779" width="14.42578125" style="37" customWidth="1"/>
    <col min="11780" max="11780" width="21.85546875" style="37" bestFit="1" customWidth="1"/>
    <col min="11781" max="11781" width="12.140625" style="37" bestFit="1" customWidth="1"/>
    <col min="11782" max="11782" width="12.7109375" style="37" bestFit="1" customWidth="1"/>
    <col min="11783" max="11783" width="13.28515625" style="37" bestFit="1" customWidth="1"/>
    <col min="11784" max="11784" width="11.7109375" style="37" bestFit="1" customWidth="1"/>
    <col min="11785" max="11785" width="9.140625" style="37"/>
    <col min="11786" max="11786" width="12.7109375" style="37" bestFit="1" customWidth="1"/>
    <col min="11787" max="11787" width="11.7109375" style="37" bestFit="1" customWidth="1"/>
    <col min="11788" max="11788" width="12.7109375" style="37" bestFit="1" customWidth="1"/>
    <col min="11789" max="12033" width="9.140625" style="37"/>
    <col min="12034" max="12034" width="4.85546875" style="37" customWidth="1"/>
    <col min="12035" max="12035" width="14.42578125" style="37" customWidth="1"/>
    <col min="12036" max="12036" width="21.85546875" style="37" bestFit="1" customWidth="1"/>
    <col min="12037" max="12037" width="12.140625" style="37" bestFit="1" customWidth="1"/>
    <col min="12038" max="12038" width="12.7109375" style="37" bestFit="1" customWidth="1"/>
    <col min="12039" max="12039" width="13.28515625" style="37" bestFit="1" customWidth="1"/>
    <col min="12040" max="12040" width="11.7109375" style="37" bestFit="1" customWidth="1"/>
    <col min="12041" max="12041" width="9.140625" style="37"/>
    <col min="12042" max="12042" width="12.7109375" style="37" bestFit="1" customWidth="1"/>
    <col min="12043" max="12043" width="11.7109375" style="37" bestFit="1" customWidth="1"/>
    <col min="12044" max="12044" width="12.7109375" style="37" bestFit="1" customWidth="1"/>
    <col min="12045" max="12289" width="9.140625" style="37"/>
    <col min="12290" max="12290" width="4.85546875" style="37" customWidth="1"/>
    <col min="12291" max="12291" width="14.42578125" style="37" customWidth="1"/>
    <col min="12292" max="12292" width="21.85546875" style="37" bestFit="1" customWidth="1"/>
    <col min="12293" max="12293" width="12.140625" style="37" bestFit="1" customWidth="1"/>
    <col min="12294" max="12294" width="12.7109375" style="37" bestFit="1" customWidth="1"/>
    <col min="12295" max="12295" width="13.28515625" style="37" bestFit="1" customWidth="1"/>
    <col min="12296" max="12296" width="11.7109375" style="37" bestFit="1" customWidth="1"/>
    <col min="12297" max="12297" width="9.140625" style="37"/>
    <col min="12298" max="12298" width="12.7109375" style="37" bestFit="1" customWidth="1"/>
    <col min="12299" max="12299" width="11.7109375" style="37" bestFit="1" customWidth="1"/>
    <col min="12300" max="12300" width="12.7109375" style="37" bestFit="1" customWidth="1"/>
    <col min="12301" max="12545" width="9.140625" style="37"/>
    <col min="12546" max="12546" width="4.85546875" style="37" customWidth="1"/>
    <col min="12547" max="12547" width="14.42578125" style="37" customWidth="1"/>
    <col min="12548" max="12548" width="21.85546875" style="37" bestFit="1" customWidth="1"/>
    <col min="12549" max="12549" width="12.140625" style="37" bestFit="1" customWidth="1"/>
    <col min="12550" max="12550" width="12.7109375" style="37" bestFit="1" customWidth="1"/>
    <col min="12551" max="12551" width="13.28515625" style="37" bestFit="1" customWidth="1"/>
    <col min="12552" max="12552" width="11.7109375" style="37" bestFit="1" customWidth="1"/>
    <col min="12553" max="12553" width="9.140625" style="37"/>
    <col min="12554" max="12554" width="12.7109375" style="37" bestFit="1" customWidth="1"/>
    <col min="12555" max="12555" width="11.7109375" style="37" bestFit="1" customWidth="1"/>
    <col min="12556" max="12556" width="12.7109375" style="37" bestFit="1" customWidth="1"/>
    <col min="12557" max="12801" width="9.140625" style="37"/>
    <col min="12802" max="12802" width="4.85546875" style="37" customWidth="1"/>
    <col min="12803" max="12803" width="14.42578125" style="37" customWidth="1"/>
    <col min="12804" max="12804" width="21.85546875" style="37" bestFit="1" customWidth="1"/>
    <col min="12805" max="12805" width="12.140625" style="37" bestFit="1" customWidth="1"/>
    <col min="12806" max="12806" width="12.7109375" style="37" bestFit="1" customWidth="1"/>
    <col min="12807" max="12807" width="13.28515625" style="37" bestFit="1" customWidth="1"/>
    <col min="12808" max="12808" width="11.7109375" style="37" bestFit="1" customWidth="1"/>
    <col min="12809" max="12809" width="9.140625" style="37"/>
    <col min="12810" max="12810" width="12.7109375" style="37" bestFit="1" customWidth="1"/>
    <col min="12811" max="12811" width="11.7109375" style="37" bestFit="1" customWidth="1"/>
    <col min="12812" max="12812" width="12.7109375" style="37" bestFit="1" customWidth="1"/>
    <col min="12813" max="13057" width="9.140625" style="37"/>
    <col min="13058" max="13058" width="4.85546875" style="37" customWidth="1"/>
    <col min="13059" max="13059" width="14.42578125" style="37" customWidth="1"/>
    <col min="13060" max="13060" width="21.85546875" style="37" bestFit="1" customWidth="1"/>
    <col min="13061" max="13061" width="12.140625" style="37" bestFit="1" customWidth="1"/>
    <col min="13062" max="13062" width="12.7109375" style="37" bestFit="1" customWidth="1"/>
    <col min="13063" max="13063" width="13.28515625" style="37" bestFit="1" customWidth="1"/>
    <col min="13064" max="13064" width="11.7109375" style="37" bestFit="1" customWidth="1"/>
    <col min="13065" max="13065" width="9.140625" style="37"/>
    <col min="13066" max="13066" width="12.7109375" style="37" bestFit="1" customWidth="1"/>
    <col min="13067" max="13067" width="11.7109375" style="37" bestFit="1" customWidth="1"/>
    <col min="13068" max="13068" width="12.7109375" style="37" bestFit="1" customWidth="1"/>
    <col min="13069" max="13313" width="9.140625" style="37"/>
    <col min="13314" max="13314" width="4.85546875" style="37" customWidth="1"/>
    <col min="13315" max="13315" width="14.42578125" style="37" customWidth="1"/>
    <col min="13316" max="13316" width="21.85546875" style="37" bestFit="1" customWidth="1"/>
    <col min="13317" max="13317" width="12.140625" style="37" bestFit="1" customWidth="1"/>
    <col min="13318" max="13318" width="12.7109375" style="37" bestFit="1" customWidth="1"/>
    <col min="13319" max="13319" width="13.28515625" style="37" bestFit="1" customWidth="1"/>
    <col min="13320" max="13320" width="11.7109375" style="37" bestFit="1" customWidth="1"/>
    <col min="13321" max="13321" width="9.140625" style="37"/>
    <col min="13322" max="13322" width="12.7109375" style="37" bestFit="1" customWidth="1"/>
    <col min="13323" max="13323" width="11.7109375" style="37" bestFit="1" customWidth="1"/>
    <col min="13324" max="13324" width="12.7109375" style="37" bestFit="1" customWidth="1"/>
    <col min="13325" max="13569" width="9.140625" style="37"/>
    <col min="13570" max="13570" width="4.85546875" style="37" customWidth="1"/>
    <col min="13571" max="13571" width="14.42578125" style="37" customWidth="1"/>
    <col min="13572" max="13572" width="21.85546875" style="37" bestFit="1" customWidth="1"/>
    <col min="13573" max="13573" width="12.140625" style="37" bestFit="1" customWidth="1"/>
    <col min="13574" max="13574" width="12.7109375" style="37" bestFit="1" customWidth="1"/>
    <col min="13575" max="13575" width="13.28515625" style="37" bestFit="1" customWidth="1"/>
    <col min="13576" max="13576" width="11.7109375" style="37" bestFit="1" customWidth="1"/>
    <col min="13577" max="13577" width="9.140625" style="37"/>
    <col min="13578" max="13578" width="12.7109375" style="37" bestFit="1" customWidth="1"/>
    <col min="13579" max="13579" width="11.7109375" style="37" bestFit="1" customWidth="1"/>
    <col min="13580" max="13580" width="12.7109375" style="37" bestFit="1" customWidth="1"/>
    <col min="13581" max="13825" width="9.140625" style="37"/>
    <col min="13826" max="13826" width="4.85546875" style="37" customWidth="1"/>
    <col min="13827" max="13827" width="14.42578125" style="37" customWidth="1"/>
    <col min="13828" max="13828" width="21.85546875" style="37" bestFit="1" customWidth="1"/>
    <col min="13829" max="13829" width="12.140625" style="37" bestFit="1" customWidth="1"/>
    <col min="13830" max="13830" width="12.7109375" style="37" bestFit="1" customWidth="1"/>
    <col min="13831" max="13831" width="13.28515625" style="37" bestFit="1" customWidth="1"/>
    <col min="13832" max="13832" width="11.7109375" style="37" bestFit="1" customWidth="1"/>
    <col min="13833" max="13833" width="9.140625" style="37"/>
    <col min="13834" max="13834" width="12.7109375" style="37" bestFit="1" customWidth="1"/>
    <col min="13835" max="13835" width="11.7109375" style="37" bestFit="1" customWidth="1"/>
    <col min="13836" max="13836" width="12.7109375" style="37" bestFit="1" customWidth="1"/>
    <col min="13837" max="14081" width="9.140625" style="37"/>
    <col min="14082" max="14082" width="4.85546875" style="37" customWidth="1"/>
    <col min="14083" max="14083" width="14.42578125" style="37" customWidth="1"/>
    <col min="14084" max="14084" width="21.85546875" style="37" bestFit="1" customWidth="1"/>
    <col min="14085" max="14085" width="12.140625" style="37" bestFit="1" customWidth="1"/>
    <col min="14086" max="14086" width="12.7109375" style="37" bestFit="1" customWidth="1"/>
    <col min="14087" max="14087" width="13.28515625" style="37" bestFit="1" customWidth="1"/>
    <col min="14088" max="14088" width="11.7109375" style="37" bestFit="1" customWidth="1"/>
    <col min="14089" max="14089" width="9.140625" style="37"/>
    <col min="14090" max="14090" width="12.7109375" style="37" bestFit="1" customWidth="1"/>
    <col min="14091" max="14091" width="11.7109375" style="37" bestFit="1" customWidth="1"/>
    <col min="14092" max="14092" width="12.7109375" style="37" bestFit="1" customWidth="1"/>
    <col min="14093" max="14337" width="9.140625" style="37"/>
    <col min="14338" max="14338" width="4.85546875" style="37" customWidth="1"/>
    <col min="14339" max="14339" width="14.42578125" style="37" customWidth="1"/>
    <col min="14340" max="14340" width="21.85546875" style="37" bestFit="1" customWidth="1"/>
    <col min="14341" max="14341" width="12.140625" style="37" bestFit="1" customWidth="1"/>
    <col min="14342" max="14342" width="12.7109375" style="37" bestFit="1" customWidth="1"/>
    <col min="14343" max="14343" width="13.28515625" style="37" bestFit="1" customWidth="1"/>
    <col min="14344" max="14344" width="11.7109375" style="37" bestFit="1" customWidth="1"/>
    <col min="14345" max="14345" width="9.140625" style="37"/>
    <col min="14346" max="14346" width="12.7109375" style="37" bestFit="1" customWidth="1"/>
    <col min="14347" max="14347" width="11.7109375" style="37" bestFit="1" customWidth="1"/>
    <col min="14348" max="14348" width="12.7109375" style="37" bestFit="1" customWidth="1"/>
    <col min="14349" max="14593" width="9.140625" style="37"/>
    <col min="14594" max="14594" width="4.85546875" style="37" customWidth="1"/>
    <col min="14595" max="14595" width="14.42578125" style="37" customWidth="1"/>
    <col min="14596" max="14596" width="21.85546875" style="37" bestFit="1" customWidth="1"/>
    <col min="14597" max="14597" width="12.140625" style="37" bestFit="1" customWidth="1"/>
    <col min="14598" max="14598" width="12.7109375" style="37" bestFit="1" customWidth="1"/>
    <col min="14599" max="14599" width="13.28515625" style="37" bestFit="1" customWidth="1"/>
    <col min="14600" max="14600" width="11.7109375" style="37" bestFit="1" customWidth="1"/>
    <col min="14601" max="14601" width="9.140625" style="37"/>
    <col min="14602" max="14602" width="12.7109375" style="37" bestFit="1" customWidth="1"/>
    <col min="14603" max="14603" width="11.7109375" style="37" bestFit="1" customWidth="1"/>
    <col min="14604" max="14604" width="12.7109375" style="37" bestFit="1" customWidth="1"/>
    <col min="14605" max="14849" width="9.140625" style="37"/>
    <col min="14850" max="14850" width="4.85546875" style="37" customWidth="1"/>
    <col min="14851" max="14851" width="14.42578125" style="37" customWidth="1"/>
    <col min="14852" max="14852" width="21.85546875" style="37" bestFit="1" customWidth="1"/>
    <col min="14853" max="14853" width="12.140625" style="37" bestFit="1" customWidth="1"/>
    <col min="14854" max="14854" width="12.7109375" style="37" bestFit="1" customWidth="1"/>
    <col min="14855" max="14855" width="13.28515625" style="37" bestFit="1" customWidth="1"/>
    <col min="14856" max="14856" width="11.7109375" style="37" bestFit="1" customWidth="1"/>
    <col min="14857" max="14857" width="9.140625" style="37"/>
    <col min="14858" max="14858" width="12.7109375" style="37" bestFit="1" customWidth="1"/>
    <col min="14859" max="14859" width="11.7109375" style="37" bestFit="1" customWidth="1"/>
    <col min="14860" max="14860" width="12.7109375" style="37" bestFit="1" customWidth="1"/>
    <col min="14861" max="15105" width="9.140625" style="37"/>
    <col min="15106" max="15106" width="4.85546875" style="37" customWidth="1"/>
    <col min="15107" max="15107" width="14.42578125" style="37" customWidth="1"/>
    <col min="15108" max="15108" width="21.85546875" style="37" bestFit="1" customWidth="1"/>
    <col min="15109" max="15109" width="12.140625" style="37" bestFit="1" customWidth="1"/>
    <col min="15110" max="15110" width="12.7109375" style="37" bestFit="1" customWidth="1"/>
    <col min="15111" max="15111" width="13.28515625" style="37" bestFit="1" customWidth="1"/>
    <col min="15112" max="15112" width="11.7109375" style="37" bestFit="1" customWidth="1"/>
    <col min="15113" max="15113" width="9.140625" style="37"/>
    <col min="15114" max="15114" width="12.7109375" style="37" bestFit="1" customWidth="1"/>
    <col min="15115" max="15115" width="11.7109375" style="37" bestFit="1" customWidth="1"/>
    <col min="15116" max="15116" width="12.7109375" style="37" bestFit="1" customWidth="1"/>
    <col min="15117" max="15361" width="9.140625" style="37"/>
    <col min="15362" max="15362" width="4.85546875" style="37" customWidth="1"/>
    <col min="15363" max="15363" width="14.42578125" style="37" customWidth="1"/>
    <col min="15364" max="15364" width="21.85546875" style="37" bestFit="1" customWidth="1"/>
    <col min="15365" max="15365" width="12.140625" style="37" bestFit="1" customWidth="1"/>
    <col min="15366" max="15366" width="12.7109375" style="37" bestFit="1" customWidth="1"/>
    <col min="15367" max="15367" width="13.28515625" style="37" bestFit="1" customWidth="1"/>
    <col min="15368" max="15368" width="11.7109375" style="37" bestFit="1" customWidth="1"/>
    <col min="15369" max="15369" width="9.140625" style="37"/>
    <col min="15370" max="15370" width="12.7109375" style="37" bestFit="1" customWidth="1"/>
    <col min="15371" max="15371" width="11.7109375" style="37" bestFit="1" customWidth="1"/>
    <col min="15372" max="15372" width="12.7109375" style="37" bestFit="1" customWidth="1"/>
    <col min="15373" max="15617" width="9.140625" style="37"/>
    <col min="15618" max="15618" width="4.85546875" style="37" customWidth="1"/>
    <col min="15619" max="15619" width="14.42578125" style="37" customWidth="1"/>
    <col min="15620" max="15620" width="21.85546875" style="37" bestFit="1" customWidth="1"/>
    <col min="15621" max="15621" width="12.140625" style="37" bestFit="1" customWidth="1"/>
    <col min="15622" max="15622" width="12.7109375" style="37" bestFit="1" customWidth="1"/>
    <col min="15623" max="15623" width="13.28515625" style="37" bestFit="1" customWidth="1"/>
    <col min="15624" max="15624" width="11.7109375" style="37" bestFit="1" customWidth="1"/>
    <col min="15625" max="15625" width="9.140625" style="37"/>
    <col min="15626" max="15626" width="12.7109375" style="37" bestFit="1" customWidth="1"/>
    <col min="15627" max="15627" width="11.7109375" style="37" bestFit="1" customWidth="1"/>
    <col min="15628" max="15628" width="12.7109375" style="37" bestFit="1" customWidth="1"/>
    <col min="15629" max="15873" width="9.140625" style="37"/>
    <col min="15874" max="15874" width="4.85546875" style="37" customWidth="1"/>
    <col min="15875" max="15875" width="14.42578125" style="37" customWidth="1"/>
    <col min="15876" max="15876" width="21.85546875" style="37" bestFit="1" customWidth="1"/>
    <col min="15877" max="15877" width="12.140625" style="37" bestFit="1" customWidth="1"/>
    <col min="15878" max="15878" width="12.7109375" style="37" bestFit="1" customWidth="1"/>
    <col min="15879" max="15879" width="13.28515625" style="37" bestFit="1" customWidth="1"/>
    <col min="15880" max="15880" width="11.7109375" style="37" bestFit="1" customWidth="1"/>
    <col min="15881" max="15881" width="9.140625" style="37"/>
    <col min="15882" max="15882" width="12.7109375" style="37" bestFit="1" customWidth="1"/>
    <col min="15883" max="15883" width="11.7109375" style="37" bestFit="1" customWidth="1"/>
    <col min="15884" max="15884" width="12.7109375" style="37" bestFit="1" customWidth="1"/>
    <col min="15885" max="16129" width="9.140625" style="37"/>
    <col min="16130" max="16130" width="4.85546875" style="37" customWidth="1"/>
    <col min="16131" max="16131" width="14.42578125" style="37" customWidth="1"/>
    <col min="16132" max="16132" width="21.85546875" style="37" bestFit="1" customWidth="1"/>
    <col min="16133" max="16133" width="12.140625" style="37" bestFit="1" customWidth="1"/>
    <col min="16134" max="16134" width="12.7109375" style="37" bestFit="1" customWidth="1"/>
    <col min="16135" max="16135" width="13.28515625" style="37" bestFit="1" customWidth="1"/>
    <col min="16136" max="16136" width="11.7109375" style="37" bestFit="1" customWidth="1"/>
    <col min="16137" max="16137" width="9.140625" style="37"/>
    <col min="16138" max="16138" width="12.7109375" style="37" bestFit="1" customWidth="1"/>
    <col min="16139" max="16139" width="11.7109375" style="37" bestFit="1" customWidth="1"/>
    <col min="16140" max="16140" width="12.7109375" style="37" bestFit="1" customWidth="1"/>
    <col min="16141" max="16384" width="9.140625" style="37"/>
  </cols>
  <sheetData>
    <row r="6" spans="1:11" x14ac:dyDescent="0.2">
      <c r="A6" s="364" t="s">
        <v>591</v>
      </c>
      <c r="B6" s="332"/>
      <c r="C6" s="332"/>
      <c r="D6" s="332"/>
      <c r="E6" s="332"/>
      <c r="F6" s="332"/>
      <c r="G6" s="332"/>
      <c r="H6" s="332"/>
      <c r="I6" s="256"/>
      <c r="J6" s="256"/>
      <c r="K6" s="257"/>
    </row>
    <row r="7" spans="1:11" x14ac:dyDescent="0.2">
      <c r="A7" s="254"/>
      <c r="B7" s="164"/>
      <c r="C7" s="164"/>
      <c r="D7" s="204"/>
      <c r="E7" s="204"/>
      <c r="F7" s="255"/>
      <c r="G7" s="182"/>
      <c r="H7" s="205"/>
      <c r="I7" s="164"/>
      <c r="J7" s="164"/>
      <c r="K7" s="200"/>
    </row>
    <row r="8" spans="1:11" x14ac:dyDescent="0.2">
      <c r="A8" s="325" t="s">
        <v>501</v>
      </c>
      <c r="B8" s="325"/>
      <c r="C8" s="325"/>
      <c r="D8" s="160"/>
      <c r="E8" s="160"/>
      <c r="F8" s="165"/>
      <c r="G8" s="166"/>
      <c r="H8" s="252"/>
      <c r="I8" s="145"/>
      <c r="J8" s="145"/>
      <c r="K8" s="200"/>
    </row>
    <row r="9" spans="1:11" x14ac:dyDescent="0.2">
      <c r="A9" s="254"/>
      <c r="B9" s="164"/>
      <c r="C9" s="164"/>
      <c r="D9" s="204"/>
      <c r="E9" s="204"/>
      <c r="F9" s="255"/>
      <c r="G9" s="182"/>
      <c r="H9" s="205"/>
      <c r="I9" s="164"/>
      <c r="J9" s="164"/>
      <c r="K9" s="200"/>
    </row>
    <row r="10" spans="1:11" x14ac:dyDescent="0.2">
      <c r="A10" s="364" t="s">
        <v>377</v>
      </c>
      <c r="B10" s="332"/>
      <c r="C10" s="332"/>
      <c r="D10" s="332"/>
      <c r="E10" s="332"/>
      <c r="F10" s="332"/>
      <c r="G10" s="332"/>
      <c r="H10" s="332"/>
      <c r="I10" s="256"/>
      <c r="J10" s="256"/>
      <c r="K10" s="257"/>
    </row>
    <row r="11" spans="1:11" x14ac:dyDescent="0.2">
      <c r="A11" s="249"/>
      <c r="B11" s="148"/>
      <c r="C11" s="148"/>
      <c r="D11" s="149"/>
      <c r="E11" s="149"/>
      <c r="F11" s="168"/>
      <c r="G11" s="169"/>
      <c r="H11" s="253"/>
      <c r="I11" s="148"/>
      <c r="J11" s="164"/>
      <c r="K11" s="200"/>
    </row>
    <row r="12" spans="1:11" x14ac:dyDescent="0.2">
      <c r="A12" s="362" t="s">
        <v>310</v>
      </c>
      <c r="B12" s="357"/>
      <c r="C12" s="358"/>
      <c r="D12" s="105">
        <v>0.1</v>
      </c>
      <c r="E12" s="105"/>
      <c r="F12" s="72"/>
      <c r="G12" s="72"/>
      <c r="H12" s="363" t="s">
        <v>276</v>
      </c>
      <c r="I12" s="363"/>
      <c r="J12" s="363"/>
      <c r="K12" s="363"/>
    </row>
    <row r="13" spans="1:11" x14ac:dyDescent="0.2">
      <c r="A13" s="106"/>
      <c r="B13" s="107"/>
      <c r="C13" s="107"/>
      <c r="D13" s="108"/>
      <c r="E13" s="108"/>
      <c r="F13" s="107"/>
      <c r="G13" s="107"/>
      <c r="H13" s="107"/>
      <c r="I13" s="107"/>
      <c r="J13" s="109"/>
      <c r="K13" s="107"/>
    </row>
    <row r="14" spans="1:11" ht="12.75" customHeight="1" x14ac:dyDescent="0.2">
      <c r="A14" s="111" t="s">
        <v>311</v>
      </c>
      <c r="B14" s="112" t="s">
        <v>329</v>
      </c>
      <c r="C14" s="112" t="s">
        <v>313</v>
      </c>
      <c r="D14" s="350" t="s">
        <v>24</v>
      </c>
      <c r="E14" s="350" t="s">
        <v>496</v>
      </c>
      <c r="F14" s="352" t="s">
        <v>490</v>
      </c>
      <c r="G14" s="353"/>
      <c r="H14" s="112"/>
      <c r="I14" s="112"/>
      <c r="J14" s="350" t="s">
        <v>494</v>
      </c>
      <c r="K14" s="113" t="s">
        <v>318</v>
      </c>
    </row>
    <row r="15" spans="1:11" x14ac:dyDescent="0.2">
      <c r="A15" s="115"/>
      <c r="B15" s="116" t="s">
        <v>331</v>
      </c>
      <c r="C15" s="116"/>
      <c r="D15" s="351"/>
      <c r="E15" s="351"/>
      <c r="F15" s="351" t="s">
        <v>491</v>
      </c>
      <c r="G15" s="350" t="s">
        <v>492</v>
      </c>
      <c r="H15" s="116"/>
      <c r="I15" s="351" t="s">
        <v>493</v>
      </c>
      <c r="J15" s="351"/>
      <c r="K15" s="117" t="s">
        <v>323</v>
      </c>
    </row>
    <row r="16" spans="1:11" x14ac:dyDescent="0.2">
      <c r="A16" s="115"/>
      <c r="B16" s="116"/>
      <c r="C16" s="116"/>
      <c r="D16" s="351"/>
      <c r="E16" s="351"/>
      <c r="F16" s="351"/>
      <c r="G16" s="351"/>
      <c r="H16" s="239" t="s">
        <v>330</v>
      </c>
      <c r="I16" s="351"/>
      <c r="J16" s="351"/>
      <c r="K16" s="117" t="s">
        <v>324</v>
      </c>
    </row>
    <row r="17" spans="1:11" x14ac:dyDescent="0.2">
      <c r="A17" s="115"/>
      <c r="B17" s="116"/>
      <c r="C17" s="116"/>
      <c r="D17" s="351"/>
      <c r="E17" s="351"/>
      <c r="F17" s="351"/>
      <c r="G17" s="351"/>
      <c r="H17" s="239"/>
      <c r="I17" s="351"/>
      <c r="J17" s="238"/>
      <c r="K17" s="117" t="s">
        <v>325</v>
      </c>
    </row>
    <row r="18" spans="1:11" x14ac:dyDescent="0.2">
      <c r="A18" s="119"/>
      <c r="B18" s="120"/>
      <c r="C18" s="120"/>
      <c r="D18" s="121"/>
      <c r="E18" s="121"/>
      <c r="F18" s="121"/>
      <c r="G18" s="121"/>
      <c r="H18" s="120"/>
      <c r="I18" s="120"/>
      <c r="J18" s="122"/>
      <c r="K18" s="121" t="s">
        <v>326</v>
      </c>
    </row>
    <row r="19" spans="1:11" x14ac:dyDescent="0.2">
      <c r="A19" s="124"/>
      <c r="B19" s="125"/>
      <c r="C19" s="125"/>
      <c r="D19" s="233"/>
      <c r="E19" s="242"/>
      <c r="F19" s="125"/>
      <c r="G19" s="125"/>
      <c r="H19" s="125"/>
      <c r="I19" s="125"/>
      <c r="J19" s="122" t="s">
        <v>374</v>
      </c>
      <c r="K19" s="125"/>
    </row>
    <row r="20" spans="1:11" x14ac:dyDescent="0.2">
      <c r="A20" s="98"/>
      <c r="B20" s="99"/>
      <c r="C20" s="99"/>
      <c r="D20" s="99"/>
      <c r="E20" s="99"/>
      <c r="F20" s="156"/>
      <c r="G20" s="177"/>
      <c r="H20" s="258"/>
      <c r="I20" s="72"/>
      <c r="J20" s="72"/>
      <c r="K20" s="72"/>
    </row>
    <row r="21" spans="1:11" x14ac:dyDescent="0.2">
      <c r="A21" s="98">
        <v>1</v>
      </c>
      <c r="B21" s="99" t="s">
        <v>339</v>
      </c>
      <c r="C21" s="99"/>
      <c r="D21" s="263"/>
      <c r="E21" s="258"/>
      <c r="F21" s="156"/>
      <c r="G21" s="177"/>
      <c r="H21" s="258"/>
      <c r="I21" s="72"/>
      <c r="J21" s="72"/>
      <c r="K21" s="185"/>
    </row>
    <row r="22" spans="1:11" x14ac:dyDescent="0.2">
      <c r="A22" s="98">
        <v>2</v>
      </c>
      <c r="B22" s="99" t="s">
        <v>340</v>
      </c>
      <c r="C22" s="99"/>
      <c r="D22" s="263"/>
      <c r="E22" s="258"/>
      <c r="F22" s="156"/>
      <c r="G22" s="177"/>
      <c r="H22" s="258"/>
      <c r="I22" s="72"/>
      <c r="J22" s="72"/>
      <c r="K22" s="185"/>
    </row>
    <row r="23" spans="1:11" x14ac:dyDescent="0.2">
      <c r="A23" s="98"/>
      <c r="B23" s="99"/>
      <c r="C23" s="99"/>
      <c r="D23" s="263"/>
      <c r="E23" s="99"/>
      <c r="F23" s="156"/>
      <c r="G23" s="156"/>
      <c r="H23" s="259"/>
      <c r="I23" s="72"/>
      <c r="J23" s="72"/>
      <c r="K23" s="72"/>
    </row>
    <row r="24" spans="1:11" s="76" customFormat="1" ht="13.5" thickBot="1" x14ac:dyDescent="0.25">
      <c r="A24" s="132"/>
      <c r="B24" s="133"/>
      <c r="C24" s="133" t="s">
        <v>301</v>
      </c>
      <c r="D24" s="213">
        <f t="shared" ref="D24:K24" si="0">SUM(D21:D23)</f>
        <v>0</v>
      </c>
      <c r="E24" s="213">
        <f t="shared" si="0"/>
        <v>0</v>
      </c>
      <c r="F24" s="157">
        <f t="shared" si="0"/>
        <v>0</v>
      </c>
      <c r="G24" s="157">
        <f t="shared" si="0"/>
        <v>0</v>
      </c>
      <c r="H24" s="260">
        <f t="shared" si="0"/>
        <v>0</v>
      </c>
      <c r="I24" s="67">
        <f t="shared" si="0"/>
        <v>0</v>
      </c>
      <c r="J24" s="67">
        <f t="shared" si="0"/>
        <v>0</v>
      </c>
      <c r="K24" s="212">
        <f t="shared" si="0"/>
        <v>0</v>
      </c>
    </row>
    <row r="27" spans="1:11" x14ac:dyDescent="0.2">
      <c r="A27" s="364" t="s">
        <v>591</v>
      </c>
      <c r="B27" s="332"/>
      <c r="C27" s="332"/>
      <c r="D27" s="332"/>
      <c r="E27" s="332"/>
      <c r="F27" s="332"/>
      <c r="G27" s="332"/>
      <c r="H27" s="332"/>
      <c r="I27" s="256"/>
      <c r="J27" s="256"/>
      <c r="K27" s="257"/>
    </row>
    <row r="28" spans="1:11" x14ac:dyDescent="0.2">
      <c r="A28" s="254"/>
      <c r="B28" s="164"/>
      <c r="C28" s="164"/>
      <c r="D28" s="204"/>
      <c r="E28" s="204"/>
      <c r="F28" s="255"/>
      <c r="G28" s="182"/>
      <c r="H28" s="205"/>
      <c r="I28" s="164"/>
      <c r="J28" s="164"/>
      <c r="K28" s="200"/>
    </row>
    <row r="29" spans="1:11" x14ac:dyDescent="0.2">
      <c r="A29" s="325" t="s">
        <v>608</v>
      </c>
      <c r="B29" s="325"/>
      <c r="C29" s="325"/>
      <c r="D29" s="160"/>
      <c r="E29" s="160"/>
      <c r="F29" s="165"/>
      <c r="G29" s="166"/>
      <c r="H29" s="252"/>
      <c r="I29" s="145"/>
      <c r="J29" s="145"/>
      <c r="K29" s="200"/>
    </row>
    <row r="30" spans="1:11" x14ac:dyDescent="0.2">
      <c r="A30" s="254"/>
      <c r="B30" s="164"/>
      <c r="C30" s="164"/>
      <c r="D30" s="204"/>
      <c r="E30" s="204"/>
      <c r="F30" s="255"/>
      <c r="G30" s="182"/>
      <c r="H30" s="205"/>
      <c r="I30" s="164"/>
      <c r="J30" s="164"/>
      <c r="K30" s="200"/>
    </row>
    <row r="31" spans="1:11" x14ac:dyDescent="0.2">
      <c r="A31" s="364" t="s">
        <v>609</v>
      </c>
      <c r="B31" s="332"/>
      <c r="C31" s="332"/>
      <c r="D31" s="332"/>
      <c r="E31" s="332"/>
      <c r="F31" s="332"/>
      <c r="G31" s="332"/>
      <c r="H31" s="332"/>
      <c r="I31" s="256"/>
      <c r="J31" s="256"/>
      <c r="K31" s="257"/>
    </row>
    <row r="32" spans="1:11" x14ac:dyDescent="0.2">
      <c r="A32" s="249"/>
      <c r="B32" s="148"/>
      <c r="C32" s="148"/>
      <c r="D32" s="149"/>
      <c r="E32" s="149"/>
      <c r="F32" s="168"/>
      <c r="G32" s="169"/>
      <c r="H32" s="253"/>
      <c r="I32" s="148"/>
      <c r="J32" s="164"/>
      <c r="K32" s="200"/>
    </row>
    <row r="33" spans="1:11" x14ac:dyDescent="0.2">
      <c r="A33" s="362" t="s">
        <v>310</v>
      </c>
      <c r="B33" s="357"/>
      <c r="C33" s="358"/>
      <c r="D33" s="105">
        <v>0.1</v>
      </c>
      <c r="E33" s="105"/>
      <c r="F33" s="72"/>
      <c r="G33" s="72"/>
      <c r="H33" s="363" t="s">
        <v>276</v>
      </c>
      <c r="I33" s="363"/>
      <c r="J33" s="363"/>
      <c r="K33" s="363"/>
    </row>
    <row r="34" spans="1:11" x14ac:dyDescent="0.2">
      <c r="A34" s="106"/>
      <c r="B34" s="107"/>
      <c r="C34" s="107"/>
      <c r="D34" s="108"/>
      <c r="E34" s="108"/>
      <c r="F34" s="107"/>
      <c r="G34" s="107"/>
      <c r="H34" s="107"/>
      <c r="I34" s="107"/>
      <c r="J34" s="109"/>
      <c r="K34" s="107"/>
    </row>
    <row r="35" spans="1:11" x14ac:dyDescent="0.2">
      <c r="A35" s="111" t="s">
        <v>311</v>
      </c>
      <c r="B35" s="112" t="s">
        <v>329</v>
      </c>
      <c r="C35" s="112" t="s">
        <v>313</v>
      </c>
      <c r="D35" s="350" t="s">
        <v>24</v>
      </c>
      <c r="E35" s="350" t="s">
        <v>496</v>
      </c>
      <c r="F35" s="352" t="s">
        <v>490</v>
      </c>
      <c r="G35" s="353"/>
      <c r="H35" s="112"/>
      <c r="I35" s="112"/>
      <c r="J35" s="350" t="s">
        <v>494</v>
      </c>
      <c r="K35" s="113" t="s">
        <v>318</v>
      </c>
    </row>
    <row r="36" spans="1:11" x14ac:dyDescent="0.2">
      <c r="A36" s="115"/>
      <c r="B36" s="116" t="s">
        <v>331</v>
      </c>
      <c r="C36" s="116"/>
      <c r="D36" s="351"/>
      <c r="E36" s="351"/>
      <c r="F36" s="351" t="s">
        <v>491</v>
      </c>
      <c r="G36" s="350" t="s">
        <v>492</v>
      </c>
      <c r="H36" s="116"/>
      <c r="I36" s="351" t="s">
        <v>493</v>
      </c>
      <c r="J36" s="351"/>
      <c r="K36" s="117" t="s">
        <v>323</v>
      </c>
    </row>
    <row r="37" spans="1:11" x14ac:dyDescent="0.2">
      <c r="A37" s="115"/>
      <c r="B37" s="116"/>
      <c r="C37" s="116"/>
      <c r="D37" s="351"/>
      <c r="E37" s="351"/>
      <c r="F37" s="351"/>
      <c r="G37" s="351"/>
      <c r="H37" s="239" t="s">
        <v>330</v>
      </c>
      <c r="I37" s="351"/>
      <c r="J37" s="351"/>
      <c r="K37" s="117" t="s">
        <v>324</v>
      </c>
    </row>
    <row r="38" spans="1:11" x14ac:dyDescent="0.2">
      <c r="A38" s="115"/>
      <c r="B38" s="116"/>
      <c r="C38" s="116"/>
      <c r="D38" s="351"/>
      <c r="E38" s="351"/>
      <c r="F38" s="351"/>
      <c r="G38" s="351"/>
      <c r="H38" s="239"/>
      <c r="I38" s="351"/>
      <c r="J38" s="238"/>
      <c r="K38" s="117" t="s">
        <v>325</v>
      </c>
    </row>
    <row r="39" spans="1:11" x14ac:dyDescent="0.2">
      <c r="A39" s="119"/>
      <c r="B39" s="120"/>
      <c r="C39" s="120"/>
      <c r="D39" s="121"/>
      <c r="E39" s="121"/>
      <c r="F39" s="121"/>
      <c r="G39" s="121"/>
      <c r="H39" s="120"/>
      <c r="I39" s="120"/>
      <c r="J39" s="122"/>
      <c r="K39" s="121" t="s">
        <v>326</v>
      </c>
    </row>
    <row r="40" spans="1:11" x14ac:dyDescent="0.2">
      <c r="A40" s="124"/>
      <c r="B40" s="125"/>
      <c r="C40" s="125"/>
      <c r="D40" s="242"/>
      <c r="E40" s="242"/>
      <c r="F40" s="125"/>
      <c r="G40" s="125"/>
      <c r="H40" s="125"/>
      <c r="I40" s="125"/>
      <c r="J40" s="122" t="s">
        <v>374</v>
      </c>
      <c r="K40" s="125"/>
    </row>
    <row r="41" spans="1:11" x14ac:dyDescent="0.2">
      <c r="A41" s="98"/>
      <c r="B41" s="99"/>
      <c r="C41" s="99"/>
      <c r="D41" s="99"/>
      <c r="E41" s="99"/>
      <c r="F41" s="156"/>
      <c r="G41" s="177"/>
      <c r="H41" s="258"/>
      <c r="I41" s="72"/>
      <c r="J41" s="72"/>
      <c r="K41" s="72"/>
    </row>
    <row r="42" spans="1:11" x14ac:dyDescent="0.2">
      <c r="A42" s="98">
        <v>1</v>
      </c>
      <c r="B42" s="99" t="s">
        <v>597</v>
      </c>
      <c r="C42" s="99"/>
      <c r="D42" s="263">
        <v>697137</v>
      </c>
      <c r="E42" s="258">
        <v>627423.30000000005</v>
      </c>
      <c r="F42" s="156">
        <v>212477</v>
      </c>
      <c r="G42" s="177">
        <v>0</v>
      </c>
      <c r="H42" s="258">
        <f>+D42+F42+G42</f>
        <v>909614</v>
      </c>
      <c r="I42" s="313">
        <f>SUM(E42:G42)*0.1</f>
        <v>83990.030000000013</v>
      </c>
      <c r="J42" s="267">
        <f>+I42+69713.7</f>
        <v>153703.73000000001</v>
      </c>
      <c r="K42" s="185">
        <f t="shared" ref="K42" si="1">+E42+F42+G42-I42</f>
        <v>755910.27</v>
      </c>
    </row>
    <row r="43" spans="1:11" x14ac:dyDescent="0.2">
      <c r="A43" s="98">
        <v>2</v>
      </c>
      <c r="B43" s="99"/>
      <c r="C43" s="99"/>
      <c r="D43" s="263"/>
      <c r="E43" s="258"/>
      <c r="F43" s="156"/>
      <c r="G43" s="177"/>
      <c r="H43" s="258"/>
      <c r="I43" s="72"/>
      <c r="J43" s="72"/>
      <c r="K43" s="185"/>
    </row>
    <row r="44" spans="1:11" x14ac:dyDescent="0.2">
      <c r="A44" s="98"/>
      <c r="B44" s="99"/>
      <c r="C44" s="99"/>
      <c r="D44" s="263"/>
      <c r="E44" s="99"/>
      <c r="F44" s="156"/>
      <c r="G44" s="156"/>
      <c r="H44" s="259"/>
      <c r="I44" s="72"/>
      <c r="J44" s="72"/>
      <c r="K44" s="72"/>
    </row>
    <row r="45" spans="1:11" ht="13.5" thickBot="1" x14ac:dyDescent="0.25">
      <c r="A45" s="132"/>
      <c r="B45" s="133"/>
      <c r="C45" s="133" t="s">
        <v>301</v>
      </c>
      <c r="D45" s="213">
        <f t="shared" ref="D45:K45" si="2">SUM(D42:D44)</f>
        <v>697137</v>
      </c>
      <c r="E45" s="213">
        <f t="shared" si="2"/>
        <v>627423.30000000005</v>
      </c>
      <c r="F45" s="157">
        <f t="shared" si="2"/>
        <v>212477</v>
      </c>
      <c r="G45" s="157">
        <f t="shared" si="2"/>
        <v>0</v>
      </c>
      <c r="H45" s="260">
        <f t="shared" si="2"/>
        <v>909614</v>
      </c>
      <c r="I45" s="67">
        <f t="shared" si="2"/>
        <v>83990.030000000013</v>
      </c>
      <c r="J45" s="316">
        <f t="shared" si="2"/>
        <v>153703.73000000001</v>
      </c>
      <c r="K45" s="212">
        <f t="shared" si="2"/>
        <v>755910.27</v>
      </c>
    </row>
    <row r="59" spans="1:11" x14ac:dyDescent="0.2">
      <c r="A59" s="364" t="s">
        <v>591</v>
      </c>
      <c r="B59" s="332"/>
      <c r="C59" s="332"/>
      <c r="D59" s="332"/>
      <c r="E59" s="332"/>
      <c r="F59" s="332"/>
      <c r="G59" s="332"/>
      <c r="H59" s="332"/>
      <c r="I59" s="262"/>
      <c r="J59" s="262"/>
      <c r="K59" s="257"/>
    </row>
    <row r="60" spans="1:11" x14ac:dyDescent="0.2">
      <c r="A60" s="254"/>
      <c r="B60" s="164"/>
      <c r="C60" s="164"/>
      <c r="D60" s="204"/>
      <c r="E60" s="204"/>
      <c r="F60" s="255"/>
      <c r="G60" s="182"/>
      <c r="H60" s="205"/>
      <c r="I60" s="47"/>
      <c r="J60" s="47"/>
      <c r="K60" s="200"/>
    </row>
    <row r="61" spans="1:11" x14ac:dyDescent="0.2">
      <c r="A61" s="325" t="s">
        <v>502</v>
      </c>
      <c r="B61" s="325"/>
      <c r="C61" s="325"/>
      <c r="D61" s="160"/>
      <c r="E61" s="160"/>
      <c r="F61" s="165"/>
      <c r="G61" s="166"/>
      <c r="H61" s="252"/>
      <c r="I61" s="47"/>
      <c r="J61" s="47"/>
      <c r="K61" s="200"/>
    </row>
    <row r="62" spans="1:11" x14ac:dyDescent="0.2">
      <c r="A62" s="254"/>
      <c r="B62" s="164"/>
      <c r="C62" s="164"/>
      <c r="D62" s="204"/>
      <c r="E62" s="204"/>
      <c r="F62" s="255"/>
      <c r="G62" s="182"/>
      <c r="H62" s="205"/>
      <c r="I62" s="47"/>
      <c r="J62" s="47"/>
      <c r="K62" s="200"/>
    </row>
    <row r="63" spans="1:11" x14ac:dyDescent="0.2">
      <c r="A63" s="364" t="s">
        <v>378</v>
      </c>
      <c r="B63" s="332"/>
      <c r="C63" s="332"/>
      <c r="D63" s="332"/>
      <c r="E63" s="332"/>
      <c r="F63" s="332"/>
      <c r="G63" s="332"/>
      <c r="H63" s="332"/>
      <c r="I63" s="262"/>
      <c r="J63" s="262"/>
      <c r="K63" s="257"/>
    </row>
    <row r="64" spans="1:11" x14ac:dyDescent="0.2">
      <c r="A64" s="249"/>
      <c r="B64" s="148"/>
      <c r="C64" s="148"/>
      <c r="D64" s="149"/>
      <c r="E64" s="149"/>
      <c r="F64" s="168"/>
      <c r="G64" s="169"/>
      <c r="H64" s="253"/>
      <c r="I64" s="261"/>
      <c r="J64" s="261"/>
      <c r="K64" s="201"/>
    </row>
    <row r="65" spans="1:12" x14ac:dyDescent="0.2">
      <c r="A65" s="356" t="s">
        <v>310</v>
      </c>
      <c r="B65" s="357"/>
      <c r="C65" s="358"/>
      <c r="D65" s="105">
        <v>0.1</v>
      </c>
      <c r="E65" s="105"/>
      <c r="F65" s="72"/>
      <c r="G65" s="72"/>
      <c r="H65" s="363" t="s">
        <v>276</v>
      </c>
      <c r="I65" s="363"/>
      <c r="J65" s="363"/>
      <c r="K65" s="363"/>
    </row>
    <row r="66" spans="1:12" ht="9.75" customHeight="1" x14ac:dyDescent="0.2">
      <c r="A66" s="106"/>
      <c r="B66" s="107"/>
      <c r="C66" s="107"/>
      <c r="D66" s="108"/>
      <c r="E66" s="108"/>
      <c r="F66" s="107"/>
      <c r="G66" s="107"/>
      <c r="H66" s="107"/>
      <c r="I66" s="107"/>
      <c r="J66" s="109"/>
      <c r="K66" s="107"/>
    </row>
    <row r="67" spans="1:12" ht="12.75" customHeight="1" x14ac:dyDescent="0.2">
      <c r="A67" s="111" t="s">
        <v>311</v>
      </c>
      <c r="B67" s="113" t="s">
        <v>329</v>
      </c>
      <c r="C67" s="112" t="s">
        <v>313</v>
      </c>
      <c r="D67" s="350" t="s">
        <v>24</v>
      </c>
      <c r="E67" s="350" t="s">
        <v>496</v>
      </c>
      <c r="F67" s="352" t="s">
        <v>490</v>
      </c>
      <c r="G67" s="353"/>
      <c r="H67" s="112"/>
      <c r="I67" s="112"/>
      <c r="J67" s="350" t="s">
        <v>494</v>
      </c>
      <c r="K67" s="350" t="s">
        <v>495</v>
      </c>
    </row>
    <row r="68" spans="1:12" x14ac:dyDescent="0.2">
      <c r="A68" s="115"/>
      <c r="B68" s="117" t="s">
        <v>341</v>
      </c>
      <c r="C68" s="116"/>
      <c r="D68" s="351"/>
      <c r="E68" s="351"/>
      <c r="F68" s="351" t="s">
        <v>491</v>
      </c>
      <c r="G68" s="350" t="s">
        <v>492</v>
      </c>
      <c r="H68" s="116"/>
      <c r="I68" s="351" t="s">
        <v>493</v>
      </c>
      <c r="J68" s="351"/>
      <c r="K68" s="351"/>
    </row>
    <row r="69" spans="1:12" x14ac:dyDescent="0.2">
      <c r="A69" s="115"/>
      <c r="B69" s="117"/>
      <c r="C69" s="116"/>
      <c r="D69" s="351"/>
      <c r="E69" s="351"/>
      <c r="F69" s="351"/>
      <c r="G69" s="351"/>
      <c r="H69" s="239" t="s">
        <v>330</v>
      </c>
      <c r="I69" s="351"/>
      <c r="J69" s="351"/>
      <c r="K69" s="351"/>
    </row>
    <row r="70" spans="1:12" x14ac:dyDescent="0.2">
      <c r="A70" s="115"/>
      <c r="B70" s="117"/>
      <c r="C70" s="116"/>
      <c r="D70" s="351"/>
      <c r="E70" s="351"/>
      <c r="F70" s="351"/>
      <c r="G70" s="351"/>
      <c r="H70" s="239"/>
      <c r="I70" s="351"/>
      <c r="J70" s="238"/>
      <c r="K70" s="351"/>
    </row>
    <row r="71" spans="1:12" ht="19.5" customHeight="1" x14ac:dyDescent="0.2">
      <c r="A71" s="119"/>
      <c r="B71" s="121"/>
      <c r="C71" s="120"/>
      <c r="D71" s="121"/>
      <c r="E71" s="121"/>
      <c r="F71" s="121"/>
      <c r="G71" s="121"/>
      <c r="H71" s="120"/>
      <c r="I71" s="120"/>
      <c r="J71" s="122"/>
      <c r="K71" s="376"/>
    </row>
    <row r="72" spans="1:12" x14ac:dyDescent="0.2">
      <c r="A72" s="124"/>
      <c r="B72" s="125"/>
      <c r="C72" s="125"/>
      <c r="D72" s="233"/>
      <c r="E72" s="242"/>
      <c r="F72" s="125"/>
      <c r="G72" s="125"/>
      <c r="H72" s="125"/>
      <c r="I72" s="125"/>
      <c r="J72" s="122" t="s">
        <v>374</v>
      </c>
      <c r="K72" s="125"/>
    </row>
    <row r="73" spans="1:12" x14ac:dyDescent="0.2">
      <c r="A73" s="98"/>
      <c r="B73" s="99"/>
      <c r="C73" s="99"/>
      <c r="D73" s="99"/>
      <c r="E73" s="99"/>
      <c r="F73" s="156"/>
      <c r="G73" s="177"/>
      <c r="H73" s="258"/>
      <c r="I73" s="72"/>
      <c r="J73" s="72"/>
      <c r="K73" s="72"/>
    </row>
    <row r="74" spans="1:12" x14ac:dyDescent="0.2">
      <c r="A74" s="98">
        <v>1</v>
      </c>
      <c r="B74" s="99" t="s">
        <v>115</v>
      </c>
      <c r="C74" s="99" t="s">
        <v>342</v>
      </c>
      <c r="D74" s="263"/>
      <c r="E74" s="263"/>
      <c r="F74" s="156"/>
      <c r="G74" s="177"/>
      <c r="H74" s="258">
        <f t="shared" ref="H74" si="3">+D74+F74+G74</f>
        <v>0</v>
      </c>
      <c r="I74" s="313">
        <f>+E74*0.1</f>
        <v>0</v>
      </c>
      <c r="J74" s="267"/>
      <c r="K74" s="185">
        <f t="shared" ref="K74:K75" si="4">+E74+F74+G74-I74</f>
        <v>0</v>
      </c>
    </row>
    <row r="75" spans="1:12" ht="13.5" thickBot="1" x14ac:dyDescent="0.25">
      <c r="A75" s="202">
        <v>2</v>
      </c>
      <c r="B75" s="203" t="s">
        <v>209</v>
      </c>
      <c r="C75" s="203" t="s">
        <v>342</v>
      </c>
      <c r="D75" s="263">
        <v>0</v>
      </c>
      <c r="E75" s="263">
        <v>0</v>
      </c>
      <c r="F75" s="156">
        <v>449594</v>
      </c>
      <c r="G75" s="177">
        <v>0</v>
      </c>
      <c r="H75" s="258">
        <f t="shared" ref="H75" si="5">+D75+F75+G75</f>
        <v>449594</v>
      </c>
      <c r="I75" s="313">
        <f>SUM(E75:G75)*0.1</f>
        <v>44959.4</v>
      </c>
      <c r="J75" s="267">
        <f>+I75</f>
        <v>44959.4</v>
      </c>
      <c r="K75" s="185">
        <f t="shared" si="4"/>
        <v>404634.6</v>
      </c>
    </row>
    <row r="76" spans="1:12" x14ac:dyDescent="0.2">
      <c r="A76" s="81"/>
      <c r="B76" s="72"/>
      <c r="C76" s="72"/>
      <c r="D76" s="177"/>
      <c r="E76" s="177"/>
      <c r="F76" s="156"/>
      <c r="G76" s="177"/>
      <c r="H76" s="258"/>
      <c r="I76" s="72"/>
      <c r="J76" s="72"/>
      <c r="K76" s="72"/>
    </row>
    <row r="77" spans="1:12" s="76" customFormat="1" ht="13.5" thickBot="1" x14ac:dyDescent="0.25">
      <c r="A77" s="92"/>
      <c r="B77" s="74"/>
      <c r="C77" s="74" t="s">
        <v>301</v>
      </c>
      <c r="D77" s="191">
        <f t="shared" ref="D77:K77" si="6">SUM(D74:D76)</f>
        <v>0</v>
      </c>
      <c r="E77" s="191">
        <f t="shared" si="6"/>
        <v>0</v>
      </c>
      <c r="F77" s="191">
        <f t="shared" si="6"/>
        <v>449594</v>
      </c>
      <c r="G77" s="191">
        <f t="shared" si="6"/>
        <v>0</v>
      </c>
      <c r="H77" s="191">
        <f t="shared" si="6"/>
        <v>449594</v>
      </c>
      <c r="I77" s="191">
        <f t="shared" si="6"/>
        <v>44959.4</v>
      </c>
      <c r="J77" s="191">
        <f t="shared" si="6"/>
        <v>44959.4</v>
      </c>
      <c r="K77" s="191">
        <f t="shared" si="6"/>
        <v>404634.6</v>
      </c>
      <c r="L77" s="186"/>
    </row>
    <row r="78" spans="1:12" x14ac:dyDescent="0.2">
      <c r="J78" s="159"/>
      <c r="K78" s="159"/>
      <c r="L78" s="159"/>
    </row>
  </sheetData>
  <mergeCells count="37">
    <mergeCell ref="A61:C61"/>
    <mergeCell ref="A63:H63"/>
    <mergeCell ref="A65:C65"/>
    <mergeCell ref="A6:H6"/>
    <mergeCell ref="A8:C8"/>
    <mergeCell ref="A10:H10"/>
    <mergeCell ref="A12:C12"/>
    <mergeCell ref="A59:H59"/>
    <mergeCell ref="H12:K12"/>
    <mergeCell ref="D14:D17"/>
    <mergeCell ref="F14:G14"/>
    <mergeCell ref="J14:J16"/>
    <mergeCell ref="F15:F17"/>
    <mergeCell ref="G15:G17"/>
    <mergeCell ref="E14:E17"/>
    <mergeCell ref="I15:I17"/>
    <mergeCell ref="H65:K65"/>
    <mergeCell ref="D67:D70"/>
    <mergeCell ref="F67:G67"/>
    <mergeCell ref="J67:J69"/>
    <mergeCell ref="F68:F70"/>
    <mergeCell ref="G68:G70"/>
    <mergeCell ref="I68:I70"/>
    <mergeCell ref="K67:K71"/>
    <mergeCell ref="E67:E70"/>
    <mergeCell ref="A27:H27"/>
    <mergeCell ref="A29:C29"/>
    <mergeCell ref="A31:H31"/>
    <mergeCell ref="A33:C33"/>
    <mergeCell ref="H33:K33"/>
    <mergeCell ref="D35:D38"/>
    <mergeCell ref="E35:E38"/>
    <mergeCell ref="F35:G35"/>
    <mergeCell ref="J35:J37"/>
    <mergeCell ref="F36:F38"/>
    <mergeCell ref="G36:G38"/>
    <mergeCell ref="I36:I3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5:P27"/>
  <sheetViews>
    <sheetView workbookViewId="0">
      <selection activeCell="I27" sqref="I27"/>
    </sheetView>
  </sheetViews>
  <sheetFormatPr defaultRowHeight="12.75" x14ac:dyDescent="0.2"/>
  <cols>
    <col min="1" max="1" width="5.28515625" style="37" bestFit="1" customWidth="1"/>
    <col min="2" max="2" width="15.140625" style="37" bestFit="1" customWidth="1"/>
    <col min="3" max="3" width="18" style="37" bestFit="1" customWidth="1"/>
    <col min="4" max="4" width="12.140625" style="37" bestFit="1" customWidth="1"/>
    <col min="5" max="5" width="10.85546875" style="159" customWidth="1"/>
    <col min="6" max="6" width="13.28515625" style="159" customWidth="1"/>
    <col min="7" max="7" width="10.85546875" style="159" customWidth="1"/>
    <col min="8" max="8" width="11.28515625" style="37" bestFit="1" customWidth="1"/>
    <col min="9" max="10" width="12.28515625" style="37" customWidth="1"/>
    <col min="11" max="11" width="13.5703125" style="37" bestFit="1" customWidth="1"/>
    <col min="12" max="12" width="9.140625" style="37"/>
    <col min="13" max="14" width="11.7109375" style="37" bestFit="1" customWidth="1"/>
    <col min="15" max="256" width="9.140625" style="37"/>
    <col min="257" max="257" width="5.28515625" style="37" bestFit="1" customWidth="1"/>
    <col min="258" max="258" width="15.140625" style="37" bestFit="1" customWidth="1"/>
    <col min="259" max="259" width="14" style="37" bestFit="1" customWidth="1"/>
    <col min="260" max="260" width="12.140625" style="37" bestFit="1" customWidth="1"/>
    <col min="261" max="261" width="10.85546875" style="37" customWidth="1"/>
    <col min="262" max="262" width="13.28515625" style="37" customWidth="1"/>
    <col min="263" max="263" width="10.85546875" style="37" customWidth="1"/>
    <col min="264" max="265" width="9.140625" style="37"/>
    <col min="266" max="266" width="9.140625" style="37" customWidth="1"/>
    <col min="267" max="512" width="9.140625" style="37"/>
    <col min="513" max="513" width="5.28515625" style="37" bestFit="1" customWidth="1"/>
    <col min="514" max="514" width="15.140625" style="37" bestFit="1" customWidth="1"/>
    <col min="515" max="515" width="14" style="37" bestFit="1" customWidth="1"/>
    <col min="516" max="516" width="12.140625" style="37" bestFit="1" customWidth="1"/>
    <col min="517" max="517" width="10.85546875" style="37" customWidth="1"/>
    <col min="518" max="518" width="13.28515625" style="37" customWidth="1"/>
    <col min="519" max="519" width="10.85546875" style="37" customWidth="1"/>
    <col min="520" max="521" width="9.140625" style="37"/>
    <col min="522" max="522" width="9.140625" style="37" customWidth="1"/>
    <col min="523" max="768" width="9.140625" style="37"/>
    <col min="769" max="769" width="5.28515625" style="37" bestFit="1" customWidth="1"/>
    <col min="770" max="770" width="15.140625" style="37" bestFit="1" customWidth="1"/>
    <col min="771" max="771" width="14" style="37" bestFit="1" customWidth="1"/>
    <col min="772" max="772" width="12.140625" style="37" bestFit="1" customWidth="1"/>
    <col min="773" max="773" width="10.85546875" style="37" customWidth="1"/>
    <col min="774" max="774" width="13.28515625" style="37" customWidth="1"/>
    <col min="775" max="775" width="10.85546875" style="37" customWidth="1"/>
    <col min="776" max="777" width="9.140625" style="37"/>
    <col min="778" max="778" width="9.140625" style="37" customWidth="1"/>
    <col min="779" max="1024" width="9.140625" style="37"/>
    <col min="1025" max="1025" width="5.28515625" style="37" bestFit="1" customWidth="1"/>
    <col min="1026" max="1026" width="15.140625" style="37" bestFit="1" customWidth="1"/>
    <col min="1027" max="1027" width="14" style="37" bestFit="1" customWidth="1"/>
    <col min="1028" max="1028" width="12.140625" style="37" bestFit="1" customWidth="1"/>
    <col min="1029" max="1029" width="10.85546875" style="37" customWidth="1"/>
    <col min="1030" max="1030" width="13.28515625" style="37" customWidth="1"/>
    <col min="1031" max="1031" width="10.85546875" style="37" customWidth="1"/>
    <col min="1032" max="1033" width="9.140625" style="37"/>
    <col min="1034" max="1034" width="9.140625" style="37" customWidth="1"/>
    <col min="1035" max="1280" width="9.140625" style="37"/>
    <col min="1281" max="1281" width="5.28515625" style="37" bestFit="1" customWidth="1"/>
    <col min="1282" max="1282" width="15.140625" style="37" bestFit="1" customWidth="1"/>
    <col min="1283" max="1283" width="14" style="37" bestFit="1" customWidth="1"/>
    <col min="1284" max="1284" width="12.140625" style="37" bestFit="1" customWidth="1"/>
    <col min="1285" max="1285" width="10.85546875" style="37" customWidth="1"/>
    <col min="1286" max="1286" width="13.28515625" style="37" customWidth="1"/>
    <col min="1287" max="1287" width="10.85546875" style="37" customWidth="1"/>
    <col min="1288" max="1289" width="9.140625" style="37"/>
    <col min="1290" max="1290" width="9.140625" style="37" customWidth="1"/>
    <col min="1291" max="1536" width="9.140625" style="37"/>
    <col min="1537" max="1537" width="5.28515625" style="37" bestFit="1" customWidth="1"/>
    <col min="1538" max="1538" width="15.140625" style="37" bestFit="1" customWidth="1"/>
    <col min="1539" max="1539" width="14" style="37" bestFit="1" customWidth="1"/>
    <col min="1540" max="1540" width="12.140625" style="37" bestFit="1" customWidth="1"/>
    <col min="1541" max="1541" width="10.85546875" style="37" customWidth="1"/>
    <col min="1542" max="1542" width="13.28515625" style="37" customWidth="1"/>
    <col min="1543" max="1543" width="10.85546875" style="37" customWidth="1"/>
    <col min="1544" max="1545" width="9.140625" style="37"/>
    <col min="1546" max="1546" width="9.140625" style="37" customWidth="1"/>
    <col min="1547" max="1792" width="9.140625" style="37"/>
    <col min="1793" max="1793" width="5.28515625" style="37" bestFit="1" customWidth="1"/>
    <col min="1794" max="1794" width="15.140625" style="37" bestFit="1" customWidth="1"/>
    <col min="1795" max="1795" width="14" style="37" bestFit="1" customWidth="1"/>
    <col min="1796" max="1796" width="12.140625" style="37" bestFit="1" customWidth="1"/>
    <col min="1797" max="1797" width="10.85546875" style="37" customWidth="1"/>
    <col min="1798" max="1798" width="13.28515625" style="37" customWidth="1"/>
    <col min="1799" max="1799" width="10.85546875" style="37" customWidth="1"/>
    <col min="1800" max="1801" width="9.140625" style="37"/>
    <col min="1802" max="1802" width="9.140625" style="37" customWidth="1"/>
    <col min="1803" max="2048" width="9.140625" style="37"/>
    <col min="2049" max="2049" width="5.28515625" style="37" bestFit="1" customWidth="1"/>
    <col min="2050" max="2050" width="15.140625" style="37" bestFit="1" customWidth="1"/>
    <col min="2051" max="2051" width="14" style="37" bestFit="1" customWidth="1"/>
    <col min="2052" max="2052" width="12.140625" style="37" bestFit="1" customWidth="1"/>
    <col min="2053" max="2053" width="10.85546875" style="37" customWidth="1"/>
    <col min="2054" max="2054" width="13.28515625" style="37" customWidth="1"/>
    <col min="2055" max="2055" width="10.85546875" style="37" customWidth="1"/>
    <col min="2056" max="2057" width="9.140625" style="37"/>
    <col min="2058" max="2058" width="9.140625" style="37" customWidth="1"/>
    <col min="2059" max="2304" width="9.140625" style="37"/>
    <col min="2305" max="2305" width="5.28515625" style="37" bestFit="1" customWidth="1"/>
    <col min="2306" max="2306" width="15.140625" style="37" bestFit="1" customWidth="1"/>
    <col min="2307" max="2307" width="14" style="37" bestFit="1" customWidth="1"/>
    <col min="2308" max="2308" width="12.140625" style="37" bestFit="1" customWidth="1"/>
    <col min="2309" max="2309" width="10.85546875" style="37" customWidth="1"/>
    <col min="2310" max="2310" width="13.28515625" style="37" customWidth="1"/>
    <col min="2311" max="2311" width="10.85546875" style="37" customWidth="1"/>
    <col min="2312" max="2313" width="9.140625" style="37"/>
    <col min="2314" max="2314" width="9.140625" style="37" customWidth="1"/>
    <col min="2315" max="2560" width="9.140625" style="37"/>
    <col min="2561" max="2561" width="5.28515625" style="37" bestFit="1" customWidth="1"/>
    <col min="2562" max="2562" width="15.140625" style="37" bestFit="1" customWidth="1"/>
    <col min="2563" max="2563" width="14" style="37" bestFit="1" customWidth="1"/>
    <col min="2564" max="2564" width="12.140625" style="37" bestFit="1" customWidth="1"/>
    <col min="2565" max="2565" width="10.85546875" style="37" customWidth="1"/>
    <col min="2566" max="2566" width="13.28515625" style="37" customWidth="1"/>
    <col min="2567" max="2567" width="10.85546875" style="37" customWidth="1"/>
    <col min="2568" max="2569" width="9.140625" style="37"/>
    <col min="2570" max="2570" width="9.140625" style="37" customWidth="1"/>
    <col min="2571" max="2816" width="9.140625" style="37"/>
    <col min="2817" max="2817" width="5.28515625" style="37" bestFit="1" customWidth="1"/>
    <col min="2818" max="2818" width="15.140625" style="37" bestFit="1" customWidth="1"/>
    <col min="2819" max="2819" width="14" style="37" bestFit="1" customWidth="1"/>
    <col min="2820" max="2820" width="12.140625" style="37" bestFit="1" customWidth="1"/>
    <col min="2821" max="2821" width="10.85546875" style="37" customWidth="1"/>
    <col min="2822" max="2822" width="13.28515625" style="37" customWidth="1"/>
    <col min="2823" max="2823" width="10.85546875" style="37" customWidth="1"/>
    <col min="2824" max="2825" width="9.140625" style="37"/>
    <col min="2826" max="2826" width="9.140625" style="37" customWidth="1"/>
    <col min="2827" max="3072" width="9.140625" style="37"/>
    <col min="3073" max="3073" width="5.28515625" style="37" bestFit="1" customWidth="1"/>
    <col min="3074" max="3074" width="15.140625" style="37" bestFit="1" customWidth="1"/>
    <col min="3075" max="3075" width="14" style="37" bestFit="1" customWidth="1"/>
    <col min="3076" max="3076" width="12.140625" style="37" bestFit="1" customWidth="1"/>
    <col min="3077" max="3077" width="10.85546875" style="37" customWidth="1"/>
    <col min="3078" max="3078" width="13.28515625" style="37" customWidth="1"/>
    <col min="3079" max="3079" width="10.85546875" style="37" customWidth="1"/>
    <col min="3080" max="3081" width="9.140625" style="37"/>
    <col min="3082" max="3082" width="9.140625" style="37" customWidth="1"/>
    <col min="3083" max="3328" width="9.140625" style="37"/>
    <col min="3329" max="3329" width="5.28515625" style="37" bestFit="1" customWidth="1"/>
    <col min="3330" max="3330" width="15.140625" style="37" bestFit="1" customWidth="1"/>
    <col min="3331" max="3331" width="14" style="37" bestFit="1" customWidth="1"/>
    <col min="3332" max="3332" width="12.140625" style="37" bestFit="1" customWidth="1"/>
    <col min="3333" max="3333" width="10.85546875" style="37" customWidth="1"/>
    <col min="3334" max="3334" width="13.28515625" style="37" customWidth="1"/>
    <col min="3335" max="3335" width="10.85546875" style="37" customWidth="1"/>
    <col min="3336" max="3337" width="9.140625" style="37"/>
    <col min="3338" max="3338" width="9.140625" style="37" customWidth="1"/>
    <col min="3339" max="3584" width="9.140625" style="37"/>
    <col min="3585" max="3585" width="5.28515625" style="37" bestFit="1" customWidth="1"/>
    <col min="3586" max="3586" width="15.140625" style="37" bestFit="1" customWidth="1"/>
    <col min="3587" max="3587" width="14" style="37" bestFit="1" customWidth="1"/>
    <col min="3588" max="3588" width="12.140625" style="37" bestFit="1" customWidth="1"/>
    <col min="3589" max="3589" width="10.85546875" style="37" customWidth="1"/>
    <col min="3590" max="3590" width="13.28515625" style="37" customWidth="1"/>
    <col min="3591" max="3591" width="10.85546875" style="37" customWidth="1"/>
    <col min="3592" max="3593" width="9.140625" style="37"/>
    <col min="3594" max="3594" width="9.140625" style="37" customWidth="1"/>
    <col min="3595" max="3840" width="9.140625" style="37"/>
    <col min="3841" max="3841" width="5.28515625" style="37" bestFit="1" customWidth="1"/>
    <col min="3842" max="3842" width="15.140625" style="37" bestFit="1" customWidth="1"/>
    <col min="3843" max="3843" width="14" style="37" bestFit="1" customWidth="1"/>
    <col min="3844" max="3844" width="12.140625" style="37" bestFit="1" customWidth="1"/>
    <col min="3845" max="3845" width="10.85546875" style="37" customWidth="1"/>
    <col min="3846" max="3846" width="13.28515625" style="37" customWidth="1"/>
    <col min="3847" max="3847" width="10.85546875" style="37" customWidth="1"/>
    <col min="3848" max="3849" width="9.140625" style="37"/>
    <col min="3850" max="3850" width="9.140625" style="37" customWidth="1"/>
    <col min="3851" max="4096" width="9.140625" style="37"/>
    <col min="4097" max="4097" width="5.28515625" style="37" bestFit="1" customWidth="1"/>
    <col min="4098" max="4098" width="15.140625" style="37" bestFit="1" customWidth="1"/>
    <col min="4099" max="4099" width="14" style="37" bestFit="1" customWidth="1"/>
    <col min="4100" max="4100" width="12.140625" style="37" bestFit="1" customWidth="1"/>
    <col min="4101" max="4101" width="10.85546875" style="37" customWidth="1"/>
    <col min="4102" max="4102" width="13.28515625" style="37" customWidth="1"/>
    <col min="4103" max="4103" width="10.85546875" style="37" customWidth="1"/>
    <col min="4104" max="4105" width="9.140625" style="37"/>
    <col min="4106" max="4106" width="9.140625" style="37" customWidth="1"/>
    <col min="4107" max="4352" width="9.140625" style="37"/>
    <col min="4353" max="4353" width="5.28515625" style="37" bestFit="1" customWidth="1"/>
    <col min="4354" max="4354" width="15.140625" style="37" bestFit="1" customWidth="1"/>
    <col min="4355" max="4355" width="14" style="37" bestFit="1" customWidth="1"/>
    <col min="4356" max="4356" width="12.140625" style="37" bestFit="1" customWidth="1"/>
    <col min="4357" max="4357" width="10.85546875" style="37" customWidth="1"/>
    <col min="4358" max="4358" width="13.28515625" style="37" customWidth="1"/>
    <col min="4359" max="4359" width="10.85546875" style="37" customWidth="1"/>
    <col min="4360" max="4361" width="9.140625" style="37"/>
    <col min="4362" max="4362" width="9.140625" style="37" customWidth="1"/>
    <col min="4363" max="4608" width="9.140625" style="37"/>
    <col min="4609" max="4609" width="5.28515625" style="37" bestFit="1" customWidth="1"/>
    <col min="4610" max="4610" width="15.140625" style="37" bestFit="1" customWidth="1"/>
    <col min="4611" max="4611" width="14" style="37" bestFit="1" customWidth="1"/>
    <col min="4612" max="4612" width="12.140625" style="37" bestFit="1" customWidth="1"/>
    <col min="4613" max="4613" width="10.85546875" style="37" customWidth="1"/>
    <col min="4614" max="4614" width="13.28515625" style="37" customWidth="1"/>
    <col min="4615" max="4615" width="10.85546875" style="37" customWidth="1"/>
    <col min="4616" max="4617" width="9.140625" style="37"/>
    <col min="4618" max="4618" width="9.140625" style="37" customWidth="1"/>
    <col min="4619" max="4864" width="9.140625" style="37"/>
    <col min="4865" max="4865" width="5.28515625" style="37" bestFit="1" customWidth="1"/>
    <col min="4866" max="4866" width="15.140625" style="37" bestFit="1" customWidth="1"/>
    <col min="4867" max="4867" width="14" style="37" bestFit="1" customWidth="1"/>
    <col min="4868" max="4868" width="12.140625" style="37" bestFit="1" customWidth="1"/>
    <col min="4869" max="4869" width="10.85546875" style="37" customWidth="1"/>
    <col min="4870" max="4870" width="13.28515625" style="37" customWidth="1"/>
    <col min="4871" max="4871" width="10.85546875" style="37" customWidth="1"/>
    <col min="4872" max="4873" width="9.140625" style="37"/>
    <col min="4874" max="4874" width="9.140625" style="37" customWidth="1"/>
    <col min="4875" max="5120" width="9.140625" style="37"/>
    <col min="5121" max="5121" width="5.28515625" style="37" bestFit="1" customWidth="1"/>
    <col min="5122" max="5122" width="15.140625" style="37" bestFit="1" customWidth="1"/>
    <col min="5123" max="5123" width="14" style="37" bestFit="1" customWidth="1"/>
    <col min="5124" max="5124" width="12.140625" style="37" bestFit="1" customWidth="1"/>
    <col min="5125" max="5125" width="10.85546875" style="37" customWidth="1"/>
    <col min="5126" max="5126" width="13.28515625" style="37" customWidth="1"/>
    <col min="5127" max="5127" width="10.85546875" style="37" customWidth="1"/>
    <col min="5128" max="5129" width="9.140625" style="37"/>
    <col min="5130" max="5130" width="9.140625" style="37" customWidth="1"/>
    <col min="5131" max="5376" width="9.140625" style="37"/>
    <col min="5377" max="5377" width="5.28515625" style="37" bestFit="1" customWidth="1"/>
    <col min="5378" max="5378" width="15.140625" style="37" bestFit="1" customWidth="1"/>
    <col min="5379" max="5379" width="14" style="37" bestFit="1" customWidth="1"/>
    <col min="5380" max="5380" width="12.140625" style="37" bestFit="1" customWidth="1"/>
    <col min="5381" max="5381" width="10.85546875" style="37" customWidth="1"/>
    <col min="5382" max="5382" width="13.28515625" style="37" customWidth="1"/>
    <col min="5383" max="5383" width="10.85546875" style="37" customWidth="1"/>
    <col min="5384" max="5385" width="9.140625" style="37"/>
    <col min="5386" max="5386" width="9.140625" style="37" customWidth="1"/>
    <col min="5387" max="5632" width="9.140625" style="37"/>
    <col min="5633" max="5633" width="5.28515625" style="37" bestFit="1" customWidth="1"/>
    <col min="5634" max="5634" width="15.140625" style="37" bestFit="1" customWidth="1"/>
    <col min="5635" max="5635" width="14" style="37" bestFit="1" customWidth="1"/>
    <col min="5636" max="5636" width="12.140625" style="37" bestFit="1" customWidth="1"/>
    <col min="5637" max="5637" width="10.85546875" style="37" customWidth="1"/>
    <col min="5638" max="5638" width="13.28515625" style="37" customWidth="1"/>
    <col min="5639" max="5639" width="10.85546875" style="37" customWidth="1"/>
    <col min="5640" max="5641" width="9.140625" style="37"/>
    <col min="5642" max="5642" width="9.140625" style="37" customWidth="1"/>
    <col min="5643" max="5888" width="9.140625" style="37"/>
    <col min="5889" max="5889" width="5.28515625" style="37" bestFit="1" customWidth="1"/>
    <col min="5890" max="5890" width="15.140625" style="37" bestFit="1" customWidth="1"/>
    <col min="5891" max="5891" width="14" style="37" bestFit="1" customWidth="1"/>
    <col min="5892" max="5892" width="12.140625" style="37" bestFit="1" customWidth="1"/>
    <col min="5893" max="5893" width="10.85546875" style="37" customWidth="1"/>
    <col min="5894" max="5894" width="13.28515625" style="37" customWidth="1"/>
    <col min="5895" max="5895" width="10.85546875" style="37" customWidth="1"/>
    <col min="5896" max="5897" width="9.140625" style="37"/>
    <col min="5898" max="5898" width="9.140625" style="37" customWidth="1"/>
    <col min="5899" max="6144" width="9.140625" style="37"/>
    <col min="6145" max="6145" width="5.28515625" style="37" bestFit="1" customWidth="1"/>
    <col min="6146" max="6146" width="15.140625" style="37" bestFit="1" customWidth="1"/>
    <col min="6147" max="6147" width="14" style="37" bestFit="1" customWidth="1"/>
    <col min="6148" max="6148" width="12.140625" style="37" bestFit="1" customWidth="1"/>
    <col min="6149" max="6149" width="10.85546875" style="37" customWidth="1"/>
    <col min="6150" max="6150" width="13.28515625" style="37" customWidth="1"/>
    <col min="6151" max="6151" width="10.85546875" style="37" customWidth="1"/>
    <col min="6152" max="6153" width="9.140625" style="37"/>
    <col min="6154" max="6154" width="9.140625" style="37" customWidth="1"/>
    <col min="6155" max="6400" width="9.140625" style="37"/>
    <col min="6401" max="6401" width="5.28515625" style="37" bestFit="1" customWidth="1"/>
    <col min="6402" max="6402" width="15.140625" style="37" bestFit="1" customWidth="1"/>
    <col min="6403" max="6403" width="14" style="37" bestFit="1" customWidth="1"/>
    <col min="6404" max="6404" width="12.140625" style="37" bestFit="1" customWidth="1"/>
    <col min="6405" max="6405" width="10.85546875" style="37" customWidth="1"/>
    <col min="6406" max="6406" width="13.28515625" style="37" customWidth="1"/>
    <col min="6407" max="6407" width="10.85546875" style="37" customWidth="1"/>
    <col min="6408" max="6409" width="9.140625" style="37"/>
    <col min="6410" max="6410" width="9.140625" style="37" customWidth="1"/>
    <col min="6411" max="6656" width="9.140625" style="37"/>
    <col min="6657" max="6657" width="5.28515625" style="37" bestFit="1" customWidth="1"/>
    <col min="6658" max="6658" width="15.140625" style="37" bestFit="1" customWidth="1"/>
    <col min="6659" max="6659" width="14" style="37" bestFit="1" customWidth="1"/>
    <col min="6660" max="6660" width="12.140625" style="37" bestFit="1" customWidth="1"/>
    <col min="6661" max="6661" width="10.85546875" style="37" customWidth="1"/>
    <col min="6662" max="6662" width="13.28515625" style="37" customWidth="1"/>
    <col min="6663" max="6663" width="10.85546875" style="37" customWidth="1"/>
    <col min="6664" max="6665" width="9.140625" style="37"/>
    <col min="6666" max="6666" width="9.140625" style="37" customWidth="1"/>
    <col min="6667" max="6912" width="9.140625" style="37"/>
    <col min="6913" max="6913" width="5.28515625" style="37" bestFit="1" customWidth="1"/>
    <col min="6914" max="6914" width="15.140625" style="37" bestFit="1" customWidth="1"/>
    <col min="6915" max="6915" width="14" style="37" bestFit="1" customWidth="1"/>
    <col min="6916" max="6916" width="12.140625" style="37" bestFit="1" customWidth="1"/>
    <col min="6917" max="6917" width="10.85546875" style="37" customWidth="1"/>
    <col min="6918" max="6918" width="13.28515625" style="37" customWidth="1"/>
    <col min="6919" max="6919" width="10.85546875" style="37" customWidth="1"/>
    <col min="6920" max="6921" width="9.140625" style="37"/>
    <col min="6922" max="6922" width="9.140625" style="37" customWidth="1"/>
    <col min="6923" max="7168" width="9.140625" style="37"/>
    <col min="7169" max="7169" width="5.28515625" style="37" bestFit="1" customWidth="1"/>
    <col min="7170" max="7170" width="15.140625" style="37" bestFit="1" customWidth="1"/>
    <col min="7171" max="7171" width="14" style="37" bestFit="1" customWidth="1"/>
    <col min="7172" max="7172" width="12.140625" style="37" bestFit="1" customWidth="1"/>
    <col min="7173" max="7173" width="10.85546875" style="37" customWidth="1"/>
    <col min="7174" max="7174" width="13.28515625" style="37" customWidth="1"/>
    <col min="7175" max="7175" width="10.85546875" style="37" customWidth="1"/>
    <col min="7176" max="7177" width="9.140625" style="37"/>
    <col min="7178" max="7178" width="9.140625" style="37" customWidth="1"/>
    <col min="7179" max="7424" width="9.140625" style="37"/>
    <col min="7425" max="7425" width="5.28515625" style="37" bestFit="1" customWidth="1"/>
    <col min="7426" max="7426" width="15.140625" style="37" bestFit="1" customWidth="1"/>
    <col min="7427" max="7427" width="14" style="37" bestFit="1" customWidth="1"/>
    <col min="7428" max="7428" width="12.140625" style="37" bestFit="1" customWidth="1"/>
    <col min="7429" max="7429" width="10.85546875" style="37" customWidth="1"/>
    <col min="7430" max="7430" width="13.28515625" style="37" customWidth="1"/>
    <col min="7431" max="7431" width="10.85546875" style="37" customWidth="1"/>
    <col min="7432" max="7433" width="9.140625" style="37"/>
    <col min="7434" max="7434" width="9.140625" style="37" customWidth="1"/>
    <col min="7435" max="7680" width="9.140625" style="37"/>
    <col min="7681" max="7681" width="5.28515625" style="37" bestFit="1" customWidth="1"/>
    <col min="7682" max="7682" width="15.140625" style="37" bestFit="1" customWidth="1"/>
    <col min="7683" max="7683" width="14" style="37" bestFit="1" customWidth="1"/>
    <col min="7684" max="7684" width="12.140625" style="37" bestFit="1" customWidth="1"/>
    <col min="7685" max="7685" width="10.85546875" style="37" customWidth="1"/>
    <col min="7686" max="7686" width="13.28515625" style="37" customWidth="1"/>
    <col min="7687" max="7687" width="10.85546875" style="37" customWidth="1"/>
    <col min="7688" max="7689" width="9.140625" style="37"/>
    <col min="7690" max="7690" width="9.140625" style="37" customWidth="1"/>
    <col min="7691" max="7936" width="9.140625" style="37"/>
    <col min="7937" max="7937" width="5.28515625" style="37" bestFit="1" customWidth="1"/>
    <col min="7938" max="7938" width="15.140625" style="37" bestFit="1" customWidth="1"/>
    <col min="7939" max="7939" width="14" style="37" bestFit="1" customWidth="1"/>
    <col min="7940" max="7940" width="12.140625" style="37" bestFit="1" customWidth="1"/>
    <col min="7941" max="7941" width="10.85546875" style="37" customWidth="1"/>
    <col min="7942" max="7942" width="13.28515625" style="37" customWidth="1"/>
    <col min="7943" max="7943" width="10.85546875" style="37" customWidth="1"/>
    <col min="7944" max="7945" width="9.140625" style="37"/>
    <col min="7946" max="7946" width="9.140625" style="37" customWidth="1"/>
    <col min="7947" max="8192" width="9.140625" style="37"/>
    <col min="8193" max="8193" width="5.28515625" style="37" bestFit="1" customWidth="1"/>
    <col min="8194" max="8194" width="15.140625" style="37" bestFit="1" customWidth="1"/>
    <col min="8195" max="8195" width="14" style="37" bestFit="1" customWidth="1"/>
    <col min="8196" max="8196" width="12.140625" style="37" bestFit="1" customWidth="1"/>
    <col min="8197" max="8197" width="10.85546875" style="37" customWidth="1"/>
    <col min="8198" max="8198" width="13.28515625" style="37" customWidth="1"/>
    <col min="8199" max="8199" width="10.85546875" style="37" customWidth="1"/>
    <col min="8200" max="8201" width="9.140625" style="37"/>
    <col min="8202" max="8202" width="9.140625" style="37" customWidth="1"/>
    <col min="8203" max="8448" width="9.140625" style="37"/>
    <col min="8449" max="8449" width="5.28515625" style="37" bestFit="1" customWidth="1"/>
    <col min="8450" max="8450" width="15.140625" style="37" bestFit="1" customWidth="1"/>
    <col min="8451" max="8451" width="14" style="37" bestFit="1" customWidth="1"/>
    <col min="8452" max="8452" width="12.140625" style="37" bestFit="1" customWidth="1"/>
    <col min="8453" max="8453" width="10.85546875" style="37" customWidth="1"/>
    <col min="8454" max="8454" width="13.28515625" style="37" customWidth="1"/>
    <col min="8455" max="8455" width="10.85546875" style="37" customWidth="1"/>
    <col min="8456" max="8457" width="9.140625" style="37"/>
    <col min="8458" max="8458" width="9.140625" style="37" customWidth="1"/>
    <col min="8459" max="8704" width="9.140625" style="37"/>
    <col min="8705" max="8705" width="5.28515625" style="37" bestFit="1" customWidth="1"/>
    <col min="8706" max="8706" width="15.140625" style="37" bestFit="1" customWidth="1"/>
    <col min="8707" max="8707" width="14" style="37" bestFit="1" customWidth="1"/>
    <col min="8708" max="8708" width="12.140625" style="37" bestFit="1" customWidth="1"/>
    <col min="8709" max="8709" width="10.85546875" style="37" customWidth="1"/>
    <col min="8710" max="8710" width="13.28515625" style="37" customWidth="1"/>
    <col min="8711" max="8711" width="10.85546875" style="37" customWidth="1"/>
    <col min="8712" max="8713" width="9.140625" style="37"/>
    <col min="8714" max="8714" width="9.140625" style="37" customWidth="1"/>
    <col min="8715" max="8960" width="9.140625" style="37"/>
    <col min="8961" max="8961" width="5.28515625" style="37" bestFit="1" customWidth="1"/>
    <col min="8962" max="8962" width="15.140625" style="37" bestFit="1" customWidth="1"/>
    <col min="8963" max="8963" width="14" style="37" bestFit="1" customWidth="1"/>
    <col min="8964" max="8964" width="12.140625" style="37" bestFit="1" customWidth="1"/>
    <col min="8965" max="8965" width="10.85546875" style="37" customWidth="1"/>
    <col min="8966" max="8966" width="13.28515625" style="37" customWidth="1"/>
    <col min="8967" max="8967" width="10.85546875" style="37" customWidth="1"/>
    <col min="8968" max="8969" width="9.140625" style="37"/>
    <col min="8970" max="8970" width="9.140625" style="37" customWidth="1"/>
    <col min="8971" max="9216" width="9.140625" style="37"/>
    <col min="9217" max="9217" width="5.28515625" style="37" bestFit="1" customWidth="1"/>
    <col min="9218" max="9218" width="15.140625" style="37" bestFit="1" customWidth="1"/>
    <col min="9219" max="9219" width="14" style="37" bestFit="1" customWidth="1"/>
    <col min="9220" max="9220" width="12.140625" style="37" bestFit="1" customWidth="1"/>
    <col min="9221" max="9221" width="10.85546875" style="37" customWidth="1"/>
    <col min="9222" max="9222" width="13.28515625" style="37" customWidth="1"/>
    <col min="9223" max="9223" width="10.85546875" style="37" customWidth="1"/>
    <col min="9224" max="9225" width="9.140625" style="37"/>
    <col min="9226" max="9226" width="9.140625" style="37" customWidth="1"/>
    <col min="9227" max="9472" width="9.140625" style="37"/>
    <col min="9473" max="9473" width="5.28515625" style="37" bestFit="1" customWidth="1"/>
    <col min="9474" max="9474" width="15.140625" style="37" bestFit="1" customWidth="1"/>
    <col min="9475" max="9475" width="14" style="37" bestFit="1" customWidth="1"/>
    <col min="9476" max="9476" width="12.140625" style="37" bestFit="1" customWidth="1"/>
    <col min="9477" max="9477" width="10.85546875" style="37" customWidth="1"/>
    <col min="9478" max="9478" width="13.28515625" style="37" customWidth="1"/>
    <col min="9479" max="9479" width="10.85546875" style="37" customWidth="1"/>
    <col min="9480" max="9481" width="9.140625" style="37"/>
    <col min="9482" max="9482" width="9.140625" style="37" customWidth="1"/>
    <col min="9483" max="9728" width="9.140625" style="37"/>
    <col min="9729" max="9729" width="5.28515625" style="37" bestFit="1" customWidth="1"/>
    <col min="9730" max="9730" width="15.140625" style="37" bestFit="1" customWidth="1"/>
    <col min="9731" max="9731" width="14" style="37" bestFit="1" customWidth="1"/>
    <col min="9732" max="9732" width="12.140625" style="37" bestFit="1" customWidth="1"/>
    <col min="9733" max="9733" width="10.85546875" style="37" customWidth="1"/>
    <col min="9734" max="9734" width="13.28515625" style="37" customWidth="1"/>
    <col min="9735" max="9735" width="10.85546875" style="37" customWidth="1"/>
    <col min="9736" max="9737" width="9.140625" style="37"/>
    <col min="9738" max="9738" width="9.140625" style="37" customWidth="1"/>
    <col min="9739" max="9984" width="9.140625" style="37"/>
    <col min="9985" max="9985" width="5.28515625" style="37" bestFit="1" customWidth="1"/>
    <col min="9986" max="9986" width="15.140625" style="37" bestFit="1" customWidth="1"/>
    <col min="9987" max="9987" width="14" style="37" bestFit="1" customWidth="1"/>
    <col min="9988" max="9988" width="12.140625" style="37" bestFit="1" customWidth="1"/>
    <col min="9989" max="9989" width="10.85546875" style="37" customWidth="1"/>
    <col min="9990" max="9990" width="13.28515625" style="37" customWidth="1"/>
    <col min="9991" max="9991" width="10.85546875" style="37" customWidth="1"/>
    <col min="9992" max="9993" width="9.140625" style="37"/>
    <col min="9994" max="9994" width="9.140625" style="37" customWidth="1"/>
    <col min="9995" max="10240" width="9.140625" style="37"/>
    <col min="10241" max="10241" width="5.28515625" style="37" bestFit="1" customWidth="1"/>
    <col min="10242" max="10242" width="15.140625" style="37" bestFit="1" customWidth="1"/>
    <col min="10243" max="10243" width="14" style="37" bestFit="1" customWidth="1"/>
    <col min="10244" max="10244" width="12.140625" style="37" bestFit="1" customWidth="1"/>
    <col min="10245" max="10245" width="10.85546875" style="37" customWidth="1"/>
    <col min="10246" max="10246" width="13.28515625" style="37" customWidth="1"/>
    <col min="10247" max="10247" width="10.85546875" style="37" customWidth="1"/>
    <col min="10248" max="10249" width="9.140625" style="37"/>
    <col min="10250" max="10250" width="9.140625" style="37" customWidth="1"/>
    <col min="10251" max="10496" width="9.140625" style="37"/>
    <col min="10497" max="10497" width="5.28515625" style="37" bestFit="1" customWidth="1"/>
    <col min="10498" max="10498" width="15.140625" style="37" bestFit="1" customWidth="1"/>
    <col min="10499" max="10499" width="14" style="37" bestFit="1" customWidth="1"/>
    <col min="10500" max="10500" width="12.140625" style="37" bestFit="1" customWidth="1"/>
    <col min="10501" max="10501" width="10.85546875" style="37" customWidth="1"/>
    <col min="10502" max="10502" width="13.28515625" style="37" customWidth="1"/>
    <col min="10503" max="10503" width="10.85546875" style="37" customWidth="1"/>
    <col min="10504" max="10505" width="9.140625" style="37"/>
    <col min="10506" max="10506" width="9.140625" style="37" customWidth="1"/>
    <col min="10507" max="10752" width="9.140625" style="37"/>
    <col min="10753" max="10753" width="5.28515625" style="37" bestFit="1" customWidth="1"/>
    <col min="10754" max="10754" width="15.140625" style="37" bestFit="1" customWidth="1"/>
    <col min="10755" max="10755" width="14" style="37" bestFit="1" customWidth="1"/>
    <col min="10756" max="10756" width="12.140625" style="37" bestFit="1" customWidth="1"/>
    <col min="10757" max="10757" width="10.85546875" style="37" customWidth="1"/>
    <col min="10758" max="10758" width="13.28515625" style="37" customWidth="1"/>
    <col min="10759" max="10759" width="10.85546875" style="37" customWidth="1"/>
    <col min="10760" max="10761" width="9.140625" style="37"/>
    <col min="10762" max="10762" width="9.140625" style="37" customWidth="1"/>
    <col min="10763" max="11008" width="9.140625" style="37"/>
    <col min="11009" max="11009" width="5.28515625" style="37" bestFit="1" customWidth="1"/>
    <col min="11010" max="11010" width="15.140625" style="37" bestFit="1" customWidth="1"/>
    <col min="11011" max="11011" width="14" style="37" bestFit="1" customWidth="1"/>
    <col min="11012" max="11012" width="12.140625" style="37" bestFit="1" customWidth="1"/>
    <col min="11013" max="11013" width="10.85546875" style="37" customWidth="1"/>
    <col min="11014" max="11014" width="13.28515625" style="37" customWidth="1"/>
    <col min="11015" max="11015" width="10.85546875" style="37" customWidth="1"/>
    <col min="11016" max="11017" width="9.140625" style="37"/>
    <col min="11018" max="11018" width="9.140625" style="37" customWidth="1"/>
    <col min="11019" max="11264" width="9.140625" style="37"/>
    <col min="11265" max="11265" width="5.28515625" style="37" bestFit="1" customWidth="1"/>
    <col min="11266" max="11266" width="15.140625" style="37" bestFit="1" customWidth="1"/>
    <col min="11267" max="11267" width="14" style="37" bestFit="1" customWidth="1"/>
    <col min="11268" max="11268" width="12.140625" style="37" bestFit="1" customWidth="1"/>
    <col min="11269" max="11269" width="10.85546875" style="37" customWidth="1"/>
    <col min="11270" max="11270" width="13.28515625" style="37" customWidth="1"/>
    <col min="11271" max="11271" width="10.85546875" style="37" customWidth="1"/>
    <col min="11272" max="11273" width="9.140625" style="37"/>
    <col min="11274" max="11274" width="9.140625" style="37" customWidth="1"/>
    <col min="11275" max="11520" width="9.140625" style="37"/>
    <col min="11521" max="11521" width="5.28515625" style="37" bestFit="1" customWidth="1"/>
    <col min="11522" max="11522" width="15.140625" style="37" bestFit="1" customWidth="1"/>
    <col min="11523" max="11523" width="14" style="37" bestFit="1" customWidth="1"/>
    <col min="11524" max="11524" width="12.140625" style="37" bestFit="1" customWidth="1"/>
    <col min="11525" max="11525" width="10.85546875" style="37" customWidth="1"/>
    <col min="11526" max="11526" width="13.28515625" style="37" customWidth="1"/>
    <col min="11527" max="11527" width="10.85546875" style="37" customWidth="1"/>
    <col min="11528" max="11529" width="9.140625" style="37"/>
    <col min="11530" max="11530" width="9.140625" style="37" customWidth="1"/>
    <col min="11531" max="11776" width="9.140625" style="37"/>
    <col min="11777" max="11777" width="5.28515625" style="37" bestFit="1" customWidth="1"/>
    <col min="11778" max="11778" width="15.140625" style="37" bestFit="1" customWidth="1"/>
    <col min="11779" max="11779" width="14" style="37" bestFit="1" customWidth="1"/>
    <col min="11780" max="11780" width="12.140625" style="37" bestFit="1" customWidth="1"/>
    <col min="11781" max="11781" width="10.85546875" style="37" customWidth="1"/>
    <col min="11782" max="11782" width="13.28515625" style="37" customWidth="1"/>
    <col min="11783" max="11783" width="10.85546875" style="37" customWidth="1"/>
    <col min="11784" max="11785" width="9.140625" style="37"/>
    <col min="11786" max="11786" width="9.140625" style="37" customWidth="1"/>
    <col min="11787" max="12032" width="9.140625" style="37"/>
    <col min="12033" max="12033" width="5.28515625" style="37" bestFit="1" customWidth="1"/>
    <col min="12034" max="12034" width="15.140625" style="37" bestFit="1" customWidth="1"/>
    <col min="12035" max="12035" width="14" style="37" bestFit="1" customWidth="1"/>
    <col min="12036" max="12036" width="12.140625" style="37" bestFit="1" customWidth="1"/>
    <col min="12037" max="12037" width="10.85546875" style="37" customWidth="1"/>
    <col min="12038" max="12038" width="13.28515625" style="37" customWidth="1"/>
    <col min="12039" max="12039" width="10.85546875" style="37" customWidth="1"/>
    <col min="12040" max="12041" width="9.140625" style="37"/>
    <col min="12042" max="12042" width="9.140625" style="37" customWidth="1"/>
    <col min="12043" max="12288" width="9.140625" style="37"/>
    <col min="12289" max="12289" width="5.28515625" style="37" bestFit="1" customWidth="1"/>
    <col min="12290" max="12290" width="15.140625" style="37" bestFit="1" customWidth="1"/>
    <col min="12291" max="12291" width="14" style="37" bestFit="1" customWidth="1"/>
    <col min="12292" max="12292" width="12.140625" style="37" bestFit="1" customWidth="1"/>
    <col min="12293" max="12293" width="10.85546875" style="37" customWidth="1"/>
    <col min="12294" max="12294" width="13.28515625" style="37" customWidth="1"/>
    <col min="12295" max="12295" width="10.85546875" style="37" customWidth="1"/>
    <col min="12296" max="12297" width="9.140625" style="37"/>
    <col min="12298" max="12298" width="9.140625" style="37" customWidth="1"/>
    <col min="12299" max="12544" width="9.140625" style="37"/>
    <col min="12545" max="12545" width="5.28515625" style="37" bestFit="1" customWidth="1"/>
    <col min="12546" max="12546" width="15.140625" style="37" bestFit="1" customWidth="1"/>
    <col min="12547" max="12547" width="14" style="37" bestFit="1" customWidth="1"/>
    <col min="12548" max="12548" width="12.140625" style="37" bestFit="1" customWidth="1"/>
    <col min="12549" max="12549" width="10.85546875" style="37" customWidth="1"/>
    <col min="12550" max="12550" width="13.28515625" style="37" customWidth="1"/>
    <col min="12551" max="12551" width="10.85546875" style="37" customWidth="1"/>
    <col min="12552" max="12553" width="9.140625" style="37"/>
    <col min="12554" max="12554" width="9.140625" style="37" customWidth="1"/>
    <col min="12555" max="12800" width="9.140625" style="37"/>
    <col min="12801" max="12801" width="5.28515625" style="37" bestFit="1" customWidth="1"/>
    <col min="12802" max="12802" width="15.140625" style="37" bestFit="1" customWidth="1"/>
    <col min="12803" max="12803" width="14" style="37" bestFit="1" customWidth="1"/>
    <col min="12804" max="12804" width="12.140625" style="37" bestFit="1" customWidth="1"/>
    <col min="12805" max="12805" width="10.85546875" style="37" customWidth="1"/>
    <col min="12806" max="12806" width="13.28515625" style="37" customWidth="1"/>
    <col min="12807" max="12807" width="10.85546875" style="37" customWidth="1"/>
    <col min="12808" max="12809" width="9.140625" style="37"/>
    <col min="12810" max="12810" width="9.140625" style="37" customWidth="1"/>
    <col min="12811" max="13056" width="9.140625" style="37"/>
    <col min="13057" max="13057" width="5.28515625" style="37" bestFit="1" customWidth="1"/>
    <col min="13058" max="13058" width="15.140625" style="37" bestFit="1" customWidth="1"/>
    <col min="13059" max="13059" width="14" style="37" bestFit="1" customWidth="1"/>
    <col min="13060" max="13060" width="12.140625" style="37" bestFit="1" customWidth="1"/>
    <col min="13061" max="13061" width="10.85546875" style="37" customWidth="1"/>
    <col min="13062" max="13062" width="13.28515625" style="37" customWidth="1"/>
    <col min="13063" max="13063" width="10.85546875" style="37" customWidth="1"/>
    <col min="13064" max="13065" width="9.140625" style="37"/>
    <col min="13066" max="13066" width="9.140625" style="37" customWidth="1"/>
    <col min="13067" max="13312" width="9.140625" style="37"/>
    <col min="13313" max="13313" width="5.28515625" style="37" bestFit="1" customWidth="1"/>
    <col min="13314" max="13314" width="15.140625" style="37" bestFit="1" customWidth="1"/>
    <col min="13315" max="13315" width="14" style="37" bestFit="1" customWidth="1"/>
    <col min="13316" max="13316" width="12.140625" style="37" bestFit="1" customWidth="1"/>
    <col min="13317" max="13317" width="10.85546875" style="37" customWidth="1"/>
    <col min="13318" max="13318" width="13.28515625" style="37" customWidth="1"/>
    <col min="13319" max="13319" width="10.85546875" style="37" customWidth="1"/>
    <col min="13320" max="13321" width="9.140625" style="37"/>
    <col min="13322" max="13322" width="9.140625" style="37" customWidth="1"/>
    <col min="13323" max="13568" width="9.140625" style="37"/>
    <col min="13569" max="13569" width="5.28515625" style="37" bestFit="1" customWidth="1"/>
    <col min="13570" max="13570" width="15.140625" style="37" bestFit="1" customWidth="1"/>
    <col min="13571" max="13571" width="14" style="37" bestFit="1" customWidth="1"/>
    <col min="13572" max="13572" width="12.140625" style="37" bestFit="1" customWidth="1"/>
    <col min="13573" max="13573" width="10.85546875" style="37" customWidth="1"/>
    <col min="13574" max="13574" width="13.28515625" style="37" customWidth="1"/>
    <col min="13575" max="13575" width="10.85546875" style="37" customWidth="1"/>
    <col min="13576" max="13577" width="9.140625" style="37"/>
    <col min="13578" max="13578" width="9.140625" style="37" customWidth="1"/>
    <col min="13579" max="13824" width="9.140625" style="37"/>
    <col min="13825" max="13825" width="5.28515625" style="37" bestFit="1" customWidth="1"/>
    <col min="13826" max="13826" width="15.140625" style="37" bestFit="1" customWidth="1"/>
    <col min="13827" max="13827" width="14" style="37" bestFit="1" customWidth="1"/>
    <col min="13828" max="13828" width="12.140625" style="37" bestFit="1" customWidth="1"/>
    <col min="13829" max="13829" width="10.85546875" style="37" customWidth="1"/>
    <col min="13830" max="13830" width="13.28515625" style="37" customWidth="1"/>
    <col min="13831" max="13831" width="10.85546875" style="37" customWidth="1"/>
    <col min="13832" max="13833" width="9.140625" style="37"/>
    <col min="13834" max="13834" width="9.140625" style="37" customWidth="1"/>
    <col min="13835" max="14080" width="9.140625" style="37"/>
    <col min="14081" max="14081" width="5.28515625" style="37" bestFit="1" customWidth="1"/>
    <col min="14082" max="14082" width="15.140625" style="37" bestFit="1" customWidth="1"/>
    <col min="14083" max="14083" width="14" style="37" bestFit="1" customWidth="1"/>
    <col min="14084" max="14084" width="12.140625" style="37" bestFit="1" customWidth="1"/>
    <col min="14085" max="14085" width="10.85546875" style="37" customWidth="1"/>
    <col min="14086" max="14086" width="13.28515625" style="37" customWidth="1"/>
    <col min="14087" max="14087" width="10.85546875" style="37" customWidth="1"/>
    <col min="14088" max="14089" width="9.140625" style="37"/>
    <col min="14090" max="14090" width="9.140625" style="37" customWidth="1"/>
    <col min="14091" max="14336" width="9.140625" style="37"/>
    <col min="14337" max="14337" width="5.28515625" style="37" bestFit="1" customWidth="1"/>
    <col min="14338" max="14338" width="15.140625" style="37" bestFit="1" customWidth="1"/>
    <col min="14339" max="14339" width="14" style="37" bestFit="1" customWidth="1"/>
    <col min="14340" max="14340" width="12.140625" style="37" bestFit="1" customWidth="1"/>
    <col min="14341" max="14341" width="10.85546875" style="37" customWidth="1"/>
    <col min="14342" max="14342" width="13.28515625" style="37" customWidth="1"/>
    <col min="14343" max="14343" width="10.85546875" style="37" customWidth="1"/>
    <col min="14344" max="14345" width="9.140625" style="37"/>
    <col min="14346" max="14346" width="9.140625" style="37" customWidth="1"/>
    <col min="14347" max="14592" width="9.140625" style="37"/>
    <col min="14593" max="14593" width="5.28515625" style="37" bestFit="1" customWidth="1"/>
    <col min="14594" max="14594" width="15.140625" style="37" bestFit="1" customWidth="1"/>
    <col min="14595" max="14595" width="14" style="37" bestFit="1" customWidth="1"/>
    <col min="14596" max="14596" width="12.140625" style="37" bestFit="1" customWidth="1"/>
    <col min="14597" max="14597" width="10.85546875" style="37" customWidth="1"/>
    <col min="14598" max="14598" width="13.28515625" style="37" customWidth="1"/>
    <col min="14599" max="14599" width="10.85546875" style="37" customWidth="1"/>
    <col min="14600" max="14601" width="9.140625" style="37"/>
    <col min="14602" max="14602" width="9.140625" style="37" customWidth="1"/>
    <col min="14603" max="14848" width="9.140625" style="37"/>
    <col min="14849" max="14849" width="5.28515625" style="37" bestFit="1" customWidth="1"/>
    <col min="14850" max="14850" width="15.140625" style="37" bestFit="1" customWidth="1"/>
    <col min="14851" max="14851" width="14" style="37" bestFit="1" customWidth="1"/>
    <col min="14852" max="14852" width="12.140625" style="37" bestFit="1" customWidth="1"/>
    <col min="14853" max="14853" width="10.85546875" style="37" customWidth="1"/>
    <col min="14854" max="14854" width="13.28515625" style="37" customWidth="1"/>
    <col min="14855" max="14855" width="10.85546875" style="37" customWidth="1"/>
    <col min="14856" max="14857" width="9.140625" style="37"/>
    <col min="14858" max="14858" width="9.140625" style="37" customWidth="1"/>
    <col min="14859" max="15104" width="9.140625" style="37"/>
    <col min="15105" max="15105" width="5.28515625" style="37" bestFit="1" customWidth="1"/>
    <col min="15106" max="15106" width="15.140625" style="37" bestFit="1" customWidth="1"/>
    <col min="15107" max="15107" width="14" style="37" bestFit="1" customWidth="1"/>
    <col min="15108" max="15108" width="12.140625" style="37" bestFit="1" customWidth="1"/>
    <col min="15109" max="15109" width="10.85546875" style="37" customWidth="1"/>
    <col min="15110" max="15110" width="13.28515625" style="37" customWidth="1"/>
    <col min="15111" max="15111" width="10.85546875" style="37" customWidth="1"/>
    <col min="15112" max="15113" width="9.140625" style="37"/>
    <col min="15114" max="15114" width="9.140625" style="37" customWidth="1"/>
    <col min="15115" max="15360" width="9.140625" style="37"/>
    <col min="15361" max="15361" width="5.28515625" style="37" bestFit="1" customWidth="1"/>
    <col min="15362" max="15362" width="15.140625" style="37" bestFit="1" customWidth="1"/>
    <col min="15363" max="15363" width="14" style="37" bestFit="1" customWidth="1"/>
    <col min="15364" max="15364" width="12.140625" style="37" bestFit="1" customWidth="1"/>
    <col min="15365" max="15365" width="10.85546875" style="37" customWidth="1"/>
    <col min="15366" max="15366" width="13.28515625" style="37" customWidth="1"/>
    <col min="15367" max="15367" width="10.85546875" style="37" customWidth="1"/>
    <col min="15368" max="15369" width="9.140625" style="37"/>
    <col min="15370" max="15370" width="9.140625" style="37" customWidth="1"/>
    <col min="15371" max="15616" width="9.140625" style="37"/>
    <col min="15617" max="15617" width="5.28515625" style="37" bestFit="1" customWidth="1"/>
    <col min="15618" max="15618" width="15.140625" style="37" bestFit="1" customWidth="1"/>
    <col min="15619" max="15619" width="14" style="37" bestFit="1" customWidth="1"/>
    <col min="15620" max="15620" width="12.140625" style="37" bestFit="1" customWidth="1"/>
    <col min="15621" max="15621" width="10.85546875" style="37" customWidth="1"/>
    <col min="15622" max="15622" width="13.28515625" style="37" customWidth="1"/>
    <col min="15623" max="15623" width="10.85546875" style="37" customWidth="1"/>
    <col min="15624" max="15625" width="9.140625" style="37"/>
    <col min="15626" max="15626" width="9.140625" style="37" customWidth="1"/>
    <col min="15627" max="15872" width="9.140625" style="37"/>
    <col min="15873" max="15873" width="5.28515625" style="37" bestFit="1" customWidth="1"/>
    <col min="15874" max="15874" width="15.140625" style="37" bestFit="1" customWidth="1"/>
    <col min="15875" max="15875" width="14" style="37" bestFit="1" customWidth="1"/>
    <col min="15876" max="15876" width="12.140625" style="37" bestFit="1" customWidth="1"/>
    <col min="15877" max="15877" width="10.85546875" style="37" customWidth="1"/>
    <col min="15878" max="15878" width="13.28515625" style="37" customWidth="1"/>
    <col min="15879" max="15879" width="10.85546875" style="37" customWidth="1"/>
    <col min="15880" max="15881" width="9.140625" style="37"/>
    <col min="15882" max="15882" width="9.140625" style="37" customWidth="1"/>
    <col min="15883" max="16128" width="9.140625" style="37"/>
    <col min="16129" max="16129" width="5.28515625" style="37" bestFit="1" customWidth="1"/>
    <col min="16130" max="16130" width="15.140625" style="37" bestFit="1" customWidth="1"/>
    <col min="16131" max="16131" width="14" style="37" bestFit="1" customWidth="1"/>
    <col min="16132" max="16132" width="12.140625" style="37" bestFit="1" customWidth="1"/>
    <col min="16133" max="16133" width="10.85546875" style="37" customWidth="1"/>
    <col min="16134" max="16134" width="13.28515625" style="37" customWidth="1"/>
    <col min="16135" max="16135" width="10.85546875" style="37" customWidth="1"/>
    <col min="16136" max="16137" width="9.140625" style="37"/>
    <col min="16138" max="16138" width="9.140625" style="37" customWidth="1"/>
    <col min="16139" max="16384" width="9.140625" style="37"/>
  </cols>
  <sheetData>
    <row r="5" spans="1:16" x14ac:dyDescent="0.2">
      <c r="A5" s="364" t="s">
        <v>591</v>
      </c>
      <c r="B5" s="332"/>
      <c r="C5" s="332"/>
      <c r="D5" s="332"/>
      <c r="E5" s="332"/>
      <c r="F5" s="332"/>
      <c r="G5" s="332"/>
      <c r="H5" s="262"/>
      <c r="I5" s="262"/>
      <c r="J5" s="262"/>
      <c r="K5" s="257"/>
    </row>
    <row r="6" spans="1:16" x14ac:dyDescent="0.2">
      <c r="A6" s="254"/>
      <c r="B6" s="164"/>
      <c r="C6" s="164"/>
      <c r="D6" s="204"/>
      <c r="E6" s="255"/>
      <c r="F6" s="182"/>
      <c r="G6" s="205"/>
      <c r="H6" s="47"/>
      <c r="I6" s="47"/>
      <c r="J6" s="47"/>
      <c r="K6" s="200"/>
    </row>
    <row r="7" spans="1:16" x14ac:dyDescent="0.2">
      <c r="A7" s="325" t="s">
        <v>503</v>
      </c>
      <c r="B7" s="325"/>
      <c r="C7" s="325"/>
      <c r="D7" s="160"/>
      <c r="E7" s="165"/>
      <c r="F7" s="166"/>
      <c r="G7" s="252"/>
      <c r="H7" s="47"/>
      <c r="I7" s="47"/>
      <c r="J7" s="47"/>
      <c r="K7" s="200"/>
    </row>
    <row r="8" spans="1:16" x14ac:dyDescent="0.2">
      <c r="A8" s="249"/>
      <c r="B8" s="148"/>
      <c r="C8" s="148"/>
      <c r="D8" s="149"/>
      <c r="E8" s="168"/>
      <c r="F8" s="169"/>
      <c r="G8" s="253"/>
      <c r="H8" s="47"/>
      <c r="I8" s="47"/>
      <c r="J8" s="47"/>
      <c r="K8" s="200"/>
    </row>
    <row r="9" spans="1:16" x14ac:dyDescent="0.2">
      <c r="A9" s="364" t="s">
        <v>379</v>
      </c>
      <c r="B9" s="332"/>
      <c r="C9" s="332"/>
      <c r="D9" s="332"/>
      <c r="E9" s="332"/>
      <c r="F9" s="332"/>
      <c r="G9" s="332"/>
      <c r="H9" s="262"/>
      <c r="I9" s="262"/>
      <c r="J9" s="262"/>
      <c r="K9" s="257"/>
      <c r="P9" s="37" t="s">
        <v>343</v>
      </c>
    </row>
    <row r="10" spans="1:16" x14ac:dyDescent="0.2">
      <c r="A10" s="243"/>
      <c r="B10" s="152"/>
      <c r="C10" s="152"/>
      <c r="D10" s="244"/>
      <c r="E10" s="171"/>
      <c r="F10" s="172"/>
      <c r="G10" s="264"/>
      <c r="H10" s="262"/>
      <c r="I10" s="262"/>
      <c r="J10" s="262"/>
      <c r="K10" s="257"/>
    </row>
    <row r="11" spans="1:16" x14ac:dyDescent="0.2">
      <c r="A11" s="362" t="s">
        <v>310</v>
      </c>
      <c r="B11" s="357"/>
      <c r="C11" s="358"/>
      <c r="D11" s="149"/>
      <c r="E11" s="149"/>
      <c r="F11" s="168"/>
      <c r="G11" s="169"/>
      <c r="H11" s="253"/>
      <c r="I11" s="148"/>
      <c r="J11" s="164"/>
      <c r="K11" s="200"/>
    </row>
    <row r="12" spans="1:16" x14ac:dyDescent="0.2">
      <c r="A12" s="108"/>
      <c r="B12" s="107"/>
      <c r="C12" s="107"/>
      <c r="D12" s="105">
        <v>0.1</v>
      </c>
      <c r="E12" s="105"/>
      <c r="F12" s="72"/>
      <c r="G12" s="72"/>
      <c r="H12" s="363" t="s">
        <v>276</v>
      </c>
      <c r="I12" s="363"/>
      <c r="J12" s="363"/>
      <c r="K12" s="363"/>
    </row>
    <row r="13" spans="1:16" x14ac:dyDescent="0.2">
      <c r="A13" s="113" t="s">
        <v>311</v>
      </c>
      <c r="B13" s="112" t="s">
        <v>329</v>
      </c>
      <c r="C13" s="112" t="s">
        <v>313</v>
      </c>
      <c r="D13" s="108"/>
      <c r="E13" s="108"/>
      <c r="F13" s="107"/>
      <c r="G13" s="107"/>
      <c r="H13" s="107"/>
      <c r="I13" s="107"/>
      <c r="J13" s="109"/>
      <c r="K13" s="107"/>
    </row>
    <row r="14" spans="1:16" ht="12.75" customHeight="1" x14ac:dyDescent="0.2">
      <c r="A14" s="117"/>
      <c r="B14" s="116" t="s">
        <v>331</v>
      </c>
      <c r="C14" s="116"/>
      <c r="D14" s="350" t="s">
        <v>24</v>
      </c>
      <c r="E14" s="350" t="s">
        <v>496</v>
      </c>
      <c r="F14" s="352" t="s">
        <v>490</v>
      </c>
      <c r="G14" s="353"/>
      <c r="H14" s="112"/>
      <c r="I14" s="112"/>
      <c r="J14" s="350" t="s">
        <v>494</v>
      </c>
      <c r="K14" s="113" t="s">
        <v>318</v>
      </c>
    </row>
    <row r="15" spans="1:16" x14ac:dyDescent="0.2">
      <c r="A15" s="117"/>
      <c r="B15" s="116"/>
      <c r="C15" s="116"/>
      <c r="D15" s="351"/>
      <c r="E15" s="351"/>
      <c r="F15" s="351" t="s">
        <v>491</v>
      </c>
      <c r="G15" s="350" t="s">
        <v>492</v>
      </c>
      <c r="H15" s="116"/>
      <c r="I15" s="351" t="s">
        <v>493</v>
      </c>
      <c r="J15" s="351"/>
      <c r="K15" s="117" t="s">
        <v>323</v>
      </c>
    </row>
    <row r="16" spans="1:16" x14ac:dyDescent="0.2">
      <c r="A16" s="117"/>
      <c r="B16" s="116"/>
      <c r="C16" s="116"/>
      <c r="D16" s="351"/>
      <c r="E16" s="351"/>
      <c r="F16" s="351"/>
      <c r="G16" s="351"/>
      <c r="H16" s="239" t="s">
        <v>330</v>
      </c>
      <c r="I16" s="351"/>
      <c r="J16" s="351"/>
      <c r="K16" s="117" t="s">
        <v>324</v>
      </c>
    </row>
    <row r="17" spans="1:11" x14ac:dyDescent="0.2">
      <c r="A17" s="121"/>
      <c r="B17" s="120"/>
      <c r="C17" s="120"/>
      <c r="D17" s="351"/>
      <c r="E17" s="351"/>
      <c r="F17" s="351"/>
      <c r="G17" s="351"/>
      <c r="H17" s="239"/>
      <c r="I17" s="351"/>
      <c r="J17" s="351"/>
      <c r="K17" s="117" t="s">
        <v>325</v>
      </c>
    </row>
    <row r="18" spans="1:11" x14ac:dyDescent="0.2">
      <c r="A18" s="242"/>
      <c r="B18" s="125"/>
      <c r="C18" s="125"/>
      <c r="D18" s="121"/>
      <c r="E18" s="121"/>
      <c r="F18" s="121"/>
      <c r="G18" s="121"/>
      <c r="H18" s="120"/>
      <c r="I18" s="120"/>
      <c r="J18" s="376"/>
      <c r="K18" s="121" t="s">
        <v>326</v>
      </c>
    </row>
    <row r="19" spans="1:11" x14ac:dyDescent="0.2">
      <c r="A19" s="241"/>
      <c r="B19" s="99"/>
      <c r="C19" s="99"/>
      <c r="D19" s="242"/>
      <c r="E19" s="242"/>
      <c r="F19" s="125"/>
      <c r="G19" s="125"/>
      <c r="H19" s="125"/>
      <c r="I19" s="125"/>
      <c r="J19" s="122" t="s">
        <v>374</v>
      </c>
      <c r="K19" s="125"/>
    </row>
    <row r="20" spans="1:11" x14ac:dyDescent="0.2">
      <c r="A20" s="271"/>
      <c r="B20" s="99"/>
      <c r="C20" s="99"/>
      <c r="D20" s="242"/>
      <c r="E20" s="249"/>
      <c r="F20" s="125"/>
      <c r="G20" s="125"/>
      <c r="H20" s="125"/>
      <c r="I20" s="125"/>
      <c r="J20" s="122"/>
      <c r="K20" s="125"/>
    </row>
    <row r="21" spans="1:11" x14ac:dyDescent="0.2">
      <c r="A21" s="98">
        <v>1</v>
      </c>
      <c r="B21" s="99" t="s">
        <v>114</v>
      </c>
      <c r="C21" s="99" t="s">
        <v>595</v>
      </c>
      <c r="D21" s="265">
        <v>4055000</v>
      </c>
      <c r="E21" s="265">
        <v>3649500</v>
      </c>
      <c r="F21" s="269">
        <v>0</v>
      </c>
      <c r="G21" s="269">
        <v>0</v>
      </c>
      <c r="H21" s="181">
        <f>+D21+F21+G21</f>
        <v>4055000</v>
      </c>
      <c r="I21" s="269">
        <f>SUM(E21:F21)*0.1</f>
        <v>364950</v>
      </c>
      <c r="J21" s="314">
        <f>+I21+405500</f>
        <v>770450</v>
      </c>
      <c r="K21" s="185">
        <f t="shared" ref="K21" si="0">+E21+F21+G21-I21</f>
        <v>3284550</v>
      </c>
    </row>
    <row r="22" spans="1:11" x14ac:dyDescent="0.2">
      <c r="A22" s="98"/>
      <c r="B22" s="99"/>
      <c r="C22" s="99"/>
      <c r="D22" s="99"/>
      <c r="E22" s="156"/>
      <c r="F22" s="156"/>
      <c r="G22" s="177"/>
      <c r="H22" s="258"/>
      <c r="I22" s="72"/>
      <c r="J22" s="72"/>
      <c r="K22" s="72"/>
    </row>
    <row r="23" spans="1:11" ht="13.5" thickBot="1" x14ac:dyDescent="0.25">
      <c r="A23" s="132"/>
      <c r="B23" s="133"/>
      <c r="C23" s="133" t="s">
        <v>301</v>
      </c>
      <c r="D23" s="213">
        <f t="shared" ref="D23:K23" si="1">SUM(D21:D22)</f>
        <v>4055000</v>
      </c>
      <c r="E23" s="157">
        <f t="shared" si="1"/>
        <v>3649500</v>
      </c>
      <c r="F23" s="213">
        <f t="shared" si="1"/>
        <v>0</v>
      </c>
      <c r="G23" s="157">
        <f t="shared" si="1"/>
        <v>0</v>
      </c>
      <c r="H23" s="213">
        <f t="shared" si="1"/>
        <v>4055000</v>
      </c>
      <c r="I23" s="157">
        <f t="shared" si="1"/>
        <v>364950</v>
      </c>
      <c r="J23" s="213">
        <f t="shared" si="1"/>
        <v>770450</v>
      </c>
      <c r="K23" s="157">
        <f t="shared" si="1"/>
        <v>3284550</v>
      </c>
    </row>
    <row r="27" spans="1:11" x14ac:dyDescent="0.2">
      <c r="J27" s="159"/>
    </row>
  </sheetData>
  <mergeCells count="12">
    <mergeCell ref="I15:I17"/>
    <mergeCell ref="J14:J18"/>
    <mergeCell ref="D14:D17"/>
    <mergeCell ref="E14:E17"/>
    <mergeCell ref="F14:G14"/>
    <mergeCell ref="F15:F17"/>
    <mergeCell ref="G15:G17"/>
    <mergeCell ref="A5:G5"/>
    <mergeCell ref="A7:C7"/>
    <mergeCell ref="A9:G9"/>
    <mergeCell ref="A11:C11"/>
    <mergeCell ref="H12:K1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4:K111"/>
  <sheetViews>
    <sheetView topLeftCell="A88" workbookViewId="0">
      <selection activeCell="K97" sqref="K97"/>
    </sheetView>
  </sheetViews>
  <sheetFormatPr defaultRowHeight="12.75" x14ac:dyDescent="0.2"/>
  <cols>
    <col min="1" max="1" width="5.28515625" style="37" bestFit="1" customWidth="1"/>
    <col min="2" max="2" width="14" style="37" customWidth="1"/>
    <col min="3" max="3" width="9.7109375" style="37" customWidth="1"/>
    <col min="4" max="4" width="9.140625" style="290" customWidth="1"/>
    <col min="5" max="5" width="10" style="37" customWidth="1"/>
    <col min="6" max="6" width="7.7109375" style="159" customWidth="1"/>
    <col min="7" max="7" width="13.140625" style="159" customWidth="1"/>
    <col min="8" max="8" width="10.5703125" style="159" customWidth="1"/>
    <col min="9" max="9" width="9.7109375" style="37" customWidth="1"/>
    <col min="10" max="10" width="10.5703125" style="37" customWidth="1"/>
    <col min="11" max="11" width="11.42578125" style="37" customWidth="1"/>
    <col min="12" max="12" width="10.140625" style="37" bestFit="1" customWidth="1"/>
    <col min="13" max="13" width="11.7109375" style="37" bestFit="1" customWidth="1"/>
    <col min="14" max="256" width="9.140625" style="37"/>
    <col min="257" max="257" width="5.28515625" style="37" bestFit="1" customWidth="1"/>
    <col min="258" max="258" width="15.5703125" style="37" customWidth="1"/>
    <col min="259" max="259" width="20.28515625" style="37" bestFit="1" customWidth="1"/>
    <col min="260" max="261" width="11.7109375" style="37" bestFit="1" customWidth="1"/>
    <col min="262" max="262" width="13.28515625" style="37" bestFit="1" customWidth="1"/>
    <col min="263" max="263" width="11.28515625" style="37" customWidth="1"/>
    <col min="264" max="264" width="10" style="37" bestFit="1" customWidth="1"/>
    <col min="265" max="512" width="9.140625" style="37"/>
    <col min="513" max="513" width="5.28515625" style="37" bestFit="1" customWidth="1"/>
    <col min="514" max="514" width="15.5703125" style="37" customWidth="1"/>
    <col min="515" max="515" width="20.28515625" style="37" bestFit="1" customWidth="1"/>
    <col min="516" max="517" width="11.7109375" style="37" bestFit="1" customWidth="1"/>
    <col min="518" max="518" width="13.28515625" style="37" bestFit="1" customWidth="1"/>
    <col min="519" max="519" width="11.28515625" style="37" customWidth="1"/>
    <col min="520" max="520" width="10" style="37" bestFit="1" customWidth="1"/>
    <col min="521" max="768" width="9.140625" style="37"/>
    <col min="769" max="769" width="5.28515625" style="37" bestFit="1" customWidth="1"/>
    <col min="770" max="770" width="15.5703125" style="37" customWidth="1"/>
    <col min="771" max="771" width="20.28515625" style="37" bestFit="1" customWidth="1"/>
    <col min="772" max="773" width="11.7109375" style="37" bestFit="1" customWidth="1"/>
    <col min="774" max="774" width="13.28515625" style="37" bestFit="1" customWidth="1"/>
    <col min="775" max="775" width="11.28515625" style="37" customWidth="1"/>
    <col min="776" max="776" width="10" style="37" bestFit="1" customWidth="1"/>
    <col min="777" max="1024" width="9.140625" style="37"/>
    <col min="1025" max="1025" width="5.28515625" style="37" bestFit="1" customWidth="1"/>
    <col min="1026" max="1026" width="15.5703125" style="37" customWidth="1"/>
    <col min="1027" max="1027" width="20.28515625" style="37" bestFit="1" customWidth="1"/>
    <col min="1028" max="1029" width="11.7109375" style="37" bestFit="1" customWidth="1"/>
    <col min="1030" max="1030" width="13.28515625" style="37" bestFit="1" customWidth="1"/>
    <col min="1031" max="1031" width="11.28515625" style="37" customWidth="1"/>
    <col min="1032" max="1032" width="10" style="37" bestFit="1" customWidth="1"/>
    <col min="1033" max="1280" width="9.140625" style="37"/>
    <col min="1281" max="1281" width="5.28515625" style="37" bestFit="1" customWidth="1"/>
    <col min="1282" max="1282" width="15.5703125" style="37" customWidth="1"/>
    <col min="1283" max="1283" width="20.28515625" style="37" bestFit="1" customWidth="1"/>
    <col min="1284" max="1285" width="11.7109375" style="37" bestFit="1" customWidth="1"/>
    <col min="1286" max="1286" width="13.28515625" style="37" bestFit="1" customWidth="1"/>
    <col min="1287" max="1287" width="11.28515625" style="37" customWidth="1"/>
    <col min="1288" max="1288" width="10" style="37" bestFit="1" customWidth="1"/>
    <col min="1289" max="1536" width="9.140625" style="37"/>
    <col min="1537" max="1537" width="5.28515625" style="37" bestFit="1" customWidth="1"/>
    <col min="1538" max="1538" width="15.5703125" style="37" customWidth="1"/>
    <col min="1539" max="1539" width="20.28515625" style="37" bestFit="1" customWidth="1"/>
    <col min="1540" max="1541" width="11.7109375" style="37" bestFit="1" customWidth="1"/>
    <col min="1542" max="1542" width="13.28515625" style="37" bestFit="1" customWidth="1"/>
    <col min="1543" max="1543" width="11.28515625" style="37" customWidth="1"/>
    <col min="1544" max="1544" width="10" style="37" bestFit="1" customWidth="1"/>
    <col min="1545" max="1792" width="9.140625" style="37"/>
    <col min="1793" max="1793" width="5.28515625" style="37" bestFit="1" customWidth="1"/>
    <col min="1794" max="1794" width="15.5703125" style="37" customWidth="1"/>
    <col min="1795" max="1795" width="20.28515625" style="37" bestFit="1" customWidth="1"/>
    <col min="1796" max="1797" width="11.7109375" style="37" bestFit="1" customWidth="1"/>
    <col min="1798" max="1798" width="13.28515625" style="37" bestFit="1" customWidth="1"/>
    <col min="1799" max="1799" width="11.28515625" style="37" customWidth="1"/>
    <col min="1800" max="1800" width="10" style="37" bestFit="1" customWidth="1"/>
    <col min="1801" max="2048" width="9.140625" style="37"/>
    <col min="2049" max="2049" width="5.28515625" style="37" bestFit="1" customWidth="1"/>
    <col min="2050" max="2050" width="15.5703125" style="37" customWidth="1"/>
    <col min="2051" max="2051" width="20.28515625" style="37" bestFit="1" customWidth="1"/>
    <col min="2052" max="2053" width="11.7109375" style="37" bestFit="1" customWidth="1"/>
    <col min="2054" max="2054" width="13.28515625" style="37" bestFit="1" customWidth="1"/>
    <col min="2055" max="2055" width="11.28515625" style="37" customWidth="1"/>
    <col min="2056" max="2056" width="10" style="37" bestFit="1" customWidth="1"/>
    <col min="2057" max="2304" width="9.140625" style="37"/>
    <col min="2305" max="2305" width="5.28515625" style="37" bestFit="1" customWidth="1"/>
    <col min="2306" max="2306" width="15.5703125" style="37" customWidth="1"/>
    <col min="2307" max="2307" width="20.28515625" style="37" bestFit="1" customWidth="1"/>
    <col min="2308" max="2309" width="11.7109375" style="37" bestFit="1" customWidth="1"/>
    <col min="2310" max="2310" width="13.28515625" style="37" bestFit="1" customWidth="1"/>
    <col min="2311" max="2311" width="11.28515625" style="37" customWidth="1"/>
    <col min="2312" max="2312" width="10" style="37" bestFit="1" customWidth="1"/>
    <col min="2313" max="2560" width="9.140625" style="37"/>
    <col min="2561" max="2561" width="5.28515625" style="37" bestFit="1" customWidth="1"/>
    <col min="2562" max="2562" width="15.5703125" style="37" customWidth="1"/>
    <col min="2563" max="2563" width="20.28515625" style="37" bestFit="1" customWidth="1"/>
    <col min="2564" max="2565" width="11.7109375" style="37" bestFit="1" customWidth="1"/>
    <col min="2566" max="2566" width="13.28515625" style="37" bestFit="1" customWidth="1"/>
    <col min="2567" max="2567" width="11.28515625" style="37" customWidth="1"/>
    <col min="2568" max="2568" width="10" style="37" bestFit="1" customWidth="1"/>
    <col min="2569" max="2816" width="9.140625" style="37"/>
    <col min="2817" max="2817" width="5.28515625" style="37" bestFit="1" customWidth="1"/>
    <col min="2818" max="2818" width="15.5703125" style="37" customWidth="1"/>
    <col min="2819" max="2819" width="20.28515625" style="37" bestFit="1" customWidth="1"/>
    <col min="2820" max="2821" width="11.7109375" style="37" bestFit="1" customWidth="1"/>
    <col min="2822" max="2822" width="13.28515625" style="37" bestFit="1" customWidth="1"/>
    <col min="2823" max="2823" width="11.28515625" style="37" customWidth="1"/>
    <col min="2824" max="2824" width="10" style="37" bestFit="1" customWidth="1"/>
    <col min="2825" max="3072" width="9.140625" style="37"/>
    <col min="3073" max="3073" width="5.28515625" style="37" bestFit="1" customWidth="1"/>
    <col min="3074" max="3074" width="15.5703125" style="37" customWidth="1"/>
    <col min="3075" max="3075" width="20.28515625" style="37" bestFit="1" customWidth="1"/>
    <col min="3076" max="3077" width="11.7109375" style="37" bestFit="1" customWidth="1"/>
    <col min="3078" max="3078" width="13.28515625" style="37" bestFit="1" customWidth="1"/>
    <col min="3079" max="3079" width="11.28515625" style="37" customWidth="1"/>
    <col min="3080" max="3080" width="10" style="37" bestFit="1" customWidth="1"/>
    <col min="3081" max="3328" width="9.140625" style="37"/>
    <col min="3329" max="3329" width="5.28515625" style="37" bestFit="1" customWidth="1"/>
    <col min="3330" max="3330" width="15.5703125" style="37" customWidth="1"/>
    <col min="3331" max="3331" width="20.28515625" style="37" bestFit="1" customWidth="1"/>
    <col min="3332" max="3333" width="11.7109375" style="37" bestFit="1" customWidth="1"/>
    <col min="3334" max="3334" width="13.28515625" style="37" bestFit="1" customWidth="1"/>
    <col min="3335" max="3335" width="11.28515625" style="37" customWidth="1"/>
    <col min="3336" max="3336" width="10" style="37" bestFit="1" customWidth="1"/>
    <col min="3337" max="3584" width="9.140625" style="37"/>
    <col min="3585" max="3585" width="5.28515625" style="37" bestFit="1" customWidth="1"/>
    <col min="3586" max="3586" width="15.5703125" style="37" customWidth="1"/>
    <col min="3587" max="3587" width="20.28515625" style="37" bestFit="1" customWidth="1"/>
    <col min="3588" max="3589" width="11.7109375" style="37" bestFit="1" customWidth="1"/>
    <col min="3590" max="3590" width="13.28515625" style="37" bestFit="1" customWidth="1"/>
    <col min="3591" max="3591" width="11.28515625" style="37" customWidth="1"/>
    <col min="3592" max="3592" width="10" style="37" bestFit="1" customWidth="1"/>
    <col min="3593" max="3840" width="9.140625" style="37"/>
    <col min="3841" max="3841" width="5.28515625" style="37" bestFit="1" customWidth="1"/>
    <col min="3842" max="3842" width="15.5703125" style="37" customWidth="1"/>
    <col min="3843" max="3843" width="20.28515625" style="37" bestFit="1" customWidth="1"/>
    <col min="3844" max="3845" width="11.7109375" style="37" bestFit="1" customWidth="1"/>
    <col min="3846" max="3846" width="13.28515625" style="37" bestFit="1" customWidth="1"/>
    <col min="3847" max="3847" width="11.28515625" style="37" customWidth="1"/>
    <col min="3848" max="3848" width="10" style="37" bestFit="1" customWidth="1"/>
    <col min="3849" max="4096" width="9.140625" style="37"/>
    <col min="4097" max="4097" width="5.28515625" style="37" bestFit="1" customWidth="1"/>
    <col min="4098" max="4098" width="15.5703125" style="37" customWidth="1"/>
    <col min="4099" max="4099" width="20.28515625" style="37" bestFit="1" customWidth="1"/>
    <col min="4100" max="4101" width="11.7109375" style="37" bestFit="1" customWidth="1"/>
    <col min="4102" max="4102" width="13.28515625" style="37" bestFit="1" customWidth="1"/>
    <col min="4103" max="4103" width="11.28515625" style="37" customWidth="1"/>
    <col min="4104" max="4104" width="10" style="37" bestFit="1" customWidth="1"/>
    <col min="4105" max="4352" width="9.140625" style="37"/>
    <col min="4353" max="4353" width="5.28515625" style="37" bestFit="1" customWidth="1"/>
    <col min="4354" max="4354" width="15.5703125" style="37" customWidth="1"/>
    <col min="4355" max="4355" width="20.28515625" style="37" bestFit="1" customWidth="1"/>
    <col min="4356" max="4357" width="11.7109375" style="37" bestFit="1" customWidth="1"/>
    <col min="4358" max="4358" width="13.28515625" style="37" bestFit="1" customWidth="1"/>
    <col min="4359" max="4359" width="11.28515625" style="37" customWidth="1"/>
    <col min="4360" max="4360" width="10" style="37" bestFit="1" customWidth="1"/>
    <col min="4361" max="4608" width="9.140625" style="37"/>
    <col min="4609" max="4609" width="5.28515625" style="37" bestFit="1" customWidth="1"/>
    <col min="4610" max="4610" width="15.5703125" style="37" customWidth="1"/>
    <col min="4611" max="4611" width="20.28515625" style="37" bestFit="1" customWidth="1"/>
    <col min="4612" max="4613" width="11.7109375" style="37" bestFit="1" customWidth="1"/>
    <col min="4614" max="4614" width="13.28515625" style="37" bestFit="1" customWidth="1"/>
    <col min="4615" max="4615" width="11.28515625" style="37" customWidth="1"/>
    <col min="4616" max="4616" width="10" style="37" bestFit="1" customWidth="1"/>
    <col min="4617" max="4864" width="9.140625" style="37"/>
    <col min="4865" max="4865" width="5.28515625" style="37" bestFit="1" customWidth="1"/>
    <col min="4866" max="4866" width="15.5703125" style="37" customWidth="1"/>
    <col min="4867" max="4867" width="20.28515625" style="37" bestFit="1" customWidth="1"/>
    <col min="4868" max="4869" width="11.7109375" style="37" bestFit="1" customWidth="1"/>
    <col min="4870" max="4870" width="13.28515625" style="37" bestFit="1" customWidth="1"/>
    <col min="4871" max="4871" width="11.28515625" style="37" customWidth="1"/>
    <col min="4872" max="4872" width="10" style="37" bestFit="1" customWidth="1"/>
    <col min="4873" max="5120" width="9.140625" style="37"/>
    <col min="5121" max="5121" width="5.28515625" style="37" bestFit="1" customWidth="1"/>
    <col min="5122" max="5122" width="15.5703125" style="37" customWidth="1"/>
    <col min="5123" max="5123" width="20.28515625" style="37" bestFit="1" customWidth="1"/>
    <col min="5124" max="5125" width="11.7109375" style="37" bestFit="1" customWidth="1"/>
    <col min="5126" max="5126" width="13.28515625" style="37" bestFit="1" customWidth="1"/>
    <col min="5127" max="5127" width="11.28515625" style="37" customWidth="1"/>
    <col min="5128" max="5128" width="10" style="37" bestFit="1" customWidth="1"/>
    <col min="5129" max="5376" width="9.140625" style="37"/>
    <col min="5377" max="5377" width="5.28515625" style="37" bestFit="1" customWidth="1"/>
    <col min="5378" max="5378" width="15.5703125" style="37" customWidth="1"/>
    <col min="5379" max="5379" width="20.28515625" style="37" bestFit="1" customWidth="1"/>
    <col min="5380" max="5381" width="11.7109375" style="37" bestFit="1" customWidth="1"/>
    <col min="5382" max="5382" width="13.28515625" style="37" bestFit="1" customWidth="1"/>
    <col min="5383" max="5383" width="11.28515625" style="37" customWidth="1"/>
    <col min="5384" max="5384" width="10" style="37" bestFit="1" customWidth="1"/>
    <col min="5385" max="5632" width="9.140625" style="37"/>
    <col min="5633" max="5633" width="5.28515625" style="37" bestFit="1" customWidth="1"/>
    <col min="5634" max="5634" width="15.5703125" style="37" customWidth="1"/>
    <col min="5635" max="5635" width="20.28515625" style="37" bestFit="1" customWidth="1"/>
    <col min="5636" max="5637" width="11.7109375" style="37" bestFit="1" customWidth="1"/>
    <col min="5638" max="5638" width="13.28515625" style="37" bestFit="1" customWidth="1"/>
    <col min="5639" max="5639" width="11.28515625" style="37" customWidth="1"/>
    <col min="5640" max="5640" width="10" style="37" bestFit="1" customWidth="1"/>
    <col min="5641" max="5888" width="9.140625" style="37"/>
    <col min="5889" max="5889" width="5.28515625" style="37" bestFit="1" customWidth="1"/>
    <col min="5890" max="5890" width="15.5703125" style="37" customWidth="1"/>
    <col min="5891" max="5891" width="20.28515625" style="37" bestFit="1" customWidth="1"/>
    <col min="5892" max="5893" width="11.7109375" style="37" bestFit="1" customWidth="1"/>
    <col min="5894" max="5894" width="13.28515625" style="37" bestFit="1" customWidth="1"/>
    <col min="5895" max="5895" width="11.28515625" style="37" customWidth="1"/>
    <col min="5896" max="5896" width="10" style="37" bestFit="1" customWidth="1"/>
    <col min="5897" max="6144" width="9.140625" style="37"/>
    <col min="6145" max="6145" width="5.28515625" style="37" bestFit="1" customWidth="1"/>
    <col min="6146" max="6146" width="15.5703125" style="37" customWidth="1"/>
    <col min="6147" max="6147" width="20.28515625" style="37" bestFit="1" customWidth="1"/>
    <col min="6148" max="6149" width="11.7109375" style="37" bestFit="1" customWidth="1"/>
    <col min="6150" max="6150" width="13.28515625" style="37" bestFit="1" customWidth="1"/>
    <col min="6151" max="6151" width="11.28515625" style="37" customWidth="1"/>
    <col min="6152" max="6152" width="10" style="37" bestFit="1" customWidth="1"/>
    <col min="6153" max="6400" width="9.140625" style="37"/>
    <col min="6401" max="6401" width="5.28515625" style="37" bestFit="1" customWidth="1"/>
    <col min="6402" max="6402" width="15.5703125" style="37" customWidth="1"/>
    <col min="6403" max="6403" width="20.28515625" style="37" bestFit="1" customWidth="1"/>
    <col min="6404" max="6405" width="11.7109375" style="37" bestFit="1" customWidth="1"/>
    <col min="6406" max="6406" width="13.28515625" style="37" bestFit="1" customWidth="1"/>
    <col min="6407" max="6407" width="11.28515625" style="37" customWidth="1"/>
    <col min="6408" max="6408" width="10" style="37" bestFit="1" customWidth="1"/>
    <col min="6409" max="6656" width="9.140625" style="37"/>
    <col min="6657" max="6657" width="5.28515625" style="37" bestFit="1" customWidth="1"/>
    <col min="6658" max="6658" width="15.5703125" style="37" customWidth="1"/>
    <col min="6659" max="6659" width="20.28515625" style="37" bestFit="1" customWidth="1"/>
    <col min="6660" max="6661" width="11.7109375" style="37" bestFit="1" customWidth="1"/>
    <col min="6662" max="6662" width="13.28515625" style="37" bestFit="1" customWidth="1"/>
    <col min="6663" max="6663" width="11.28515625" style="37" customWidth="1"/>
    <col min="6664" max="6664" width="10" style="37" bestFit="1" customWidth="1"/>
    <col min="6665" max="6912" width="9.140625" style="37"/>
    <col min="6913" max="6913" width="5.28515625" style="37" bestFit="1" customWidth="1"/>
    <col min="6914" max="6914" width="15.5703125" style="37" customWidth="1"/>
    <col min="6915" max="6915" width="20.28515625" style="37" bestFit="1" customWidth="1"/>
    <col min="6916" max="6917" width="11.7109375" style="37" bestFit="1" customWidth="1"/>
    <col min="6918" max="6918" width="13.28515625" style="37" bestFit="1" customWidth="1"/>
    <col min="6919" max="6919" width="11.28515625" style="37" customWidth="1"/>
    <col min="6920" max="6920" width="10" style="37" bestFit="1" customWidth="1"/>
    <col min="6921" max="7168" width="9.140625" style="37"/>
    <col min="7169" max="7169" width="5.28515625" style="37" bestFit="1" customWidth="1"/>
    <col min="7170" max="7170" width="15.5703125" style="37" customWidth="1"/>
    <col min="7171" max="7171" width="20.28515625" style="37" bestFit="1" customWidth="1"/>
    <col min="7172" max="7173" width="11.7109375" style="37" bestFit="1" customWidth="1"/>
    <col min="7174" max="7174" width="13.28515625" style="37" bestFit="1" customWidth="1"/>
    <col min="7175" max="7175" width="11.28515625" style="37" customWidth="1"/>
    <col min="7176" max="7176" width="10" style="37" bestFit="1" customWidth="1"/>
    <col min="7177" max="7424" width="9.140625" style="37"/>
    <col min="7425" max="7425" width="5.28515625" style="37" bestFit="1" customWidth="1"/>
    <col min="7426" max="7426" width="15.5703125" style="37" customWidth="1"/>
    <col min="7427" max="7427" width="20.28515625" style="37" bestFit="1" customWidth="1"/>
    <col min="7428" max="7429" width="11.7109375" style="37" bestFit="1" customWidth="1"/>
    <col min="7430" max="7430" width="13.28515625" style="37" bestFit="1" customWidth="1"/>
    <col min="7431" max="7431" width="11.28515625" style="37" customWidth="1"/>
    <col min="7432" max="7432" width="10" style="37" bestFit="1" customWidth="1"/>
    <col min="7433" max="7680" width="9.140625" style="37"/>
    <col min="7681" max="7681" width="5.28515625" style="37" bestFit="1" customWidth="1"/>
    <col min="7682" max="7682" width="15.5703125" style="37" customWidth="1"/>
    <col min="7683" max="7683" width="20.28515625" style="37" bestFit="1" customWidth="1"/>
    <col min="7684" max="7685" width="11.7109375" style="37" bestFit="1" customWidth="1"/>
    <col min="7686" max="7686" width="13.28515625" style="37" bestFit="1" customWidth="1"/>
    <col min="7687" max="7687" width="11.28515625" style="37" customWidth="1"/>
    <col min="7688" max="7688" width="10" style="37" bestFit="1" customWidth="1"/>
    <col min="7689" max="7936" width="9.140625" style="37"/>
    <col min="7937" max="7937" width="5.28515625" style="37" bestFit="1" customWidth="1"/>
    <col min="7938" max="7938" width="15.5703125" style="37" customWidth="1"/>
    <col min="7939" max="7939" width="20.28515625" style="37" bestFit="1" customWidth="1"/>
    <col min="7940" max="7941" width="11.7109375" style="37" bestFit="1" customWidth="1"/>
    <col min="7942" max="7942" width="13.28515625" style="37" bestFit="1" customWidth="1"/>
    <col min="7943" max="7943" width="11.28515625" style="37" customWidth="1"/>
    <col min="7944" max="7944" width="10" style="37" bestFit="1" customWidth="1"/>
    <col min="7945" max="8192" width="9.140625" style="37"/>
    <col min="8193" max="8193" width="5.28515625" style="37" bestFit="1" customWidth="1"/>
    <col min="8194" max="8194" width="15.5703125" style="37" customWidth="1"/>
    <col min="8195" max="8195" width="20.28515625" style="37" bestFit="1" customWidth="1"/>
    <col min="8196" max="8197" width="11.7109375" style="37" bestFit="1" customWidth="1"/>
    <col min="8198" max="8198" width="13.28515625" style="37" bestFit="1" customWidth="1"/>
    <col min="8199" max="8199" width="11.28515625" style="37" customWidth="1"/>
    <col min="8200" max="8200" width="10" style="37" bestFit="1" customWidth="1"/>
    <col min="8201" max="8448" width="9.140625" style="37"/>
    <col min="8449" max="8449" width="5.28515625" style="37" bestFit="1" customWidth="1"/>
    <col min="8450" max="8450" width="15.5703125" style="37" customWidth="1"/>
    <col min="8451" max="8451" width="20.28515625" style="37" bestFit="1" customWidth="1"/>
    <col min="8452" max="8453" width="11.7109375" style="37" bestFit="1" customWidth="1"/>
    <col min="8454" max="8454" width="13.28515625" style="37" bestFit="1" customWidth="1"/>
    <col min="8455" max="8455" width="11.28515625" style="37" customWidth="1"/>
    <col min="8456" max="8456" width="10" style="37" bestFit="1" customWidth="1"/>
    <col min="8457" max="8704" width="9.140625" style="37"/>
    <col min="8705" max="8705" width="5.28515625" style="37" bestFit="1" customWidth="1"/>
    <col min="8706" max="8706" width="15.5703125" style="37" customWidth="1"/>
    <col min="8707" max="8707" width="20.28515625" style="37" bestFit="1" customWidth="1"/>
    <col min="8708" max="8709" width="11.7109375" style="37" bestFit="1" customWidth="1"/>
    <col min="8710" max="8710" width="13.28515625" style="37" bestFit="1" customWidth="1"/>
    <col min="8711" max="8711" width="11.28515625" style="37" customWidth="1"/>
    <col min="8712" max="8712" width="10" style="37" bestFit="1" customWidth="1"/>
    <col min="8713" max="8960" width="9.140625" style="37"/>
    <col min="8961" max="8961" width="5.28515625" style="37" bestFit="1" customWidth="1"/>
    <col min="8962" max="8962" width="15.5703125" style="37" customWidth="1"/>
    <col min="8963" max="8963" width="20.28515625" style="37" bestFit="1" customWidth="1"/>
    <col min="8964" max="8965" width="11.7109375" style="37" bestFit="1" customWidth="1"/>
    <col min="8966" max="8966" width="13.28515625" style="37" bestFit="1" customWidth="1"/>
    <col min="8967" max="8967" width="11.28515625" style="37" customWidth="1"/>
    <col min="8968" max="8968" width="10" style="37" bestFit="1" customWidth="1"/>
    <col min="8969" max="9216" width="9.140625" style="37"/>
    <col min="9217" max="9217" width="5.28515625" style="37" bestFit="1" customWidth="1"/>
    <col min="9218" max="9218" width="15.5703125" style="37" customWidth="1"/>
    <col min="9219" max="9219" width="20.28515625" style="37" bestFit="1" customWidth="1"/>
    <col min="9220" max="9221" width="11.7109375" style="37" bestFit="1" customWidth="1"/>
    <col min="9222" max="9222" width="13.28515625" style="37" bestFit="1" customWidth="1"/>
    <col min="9223" max="9223" width="11.28515625" style="37" customWidth="1"/>
    <col min="9224" max="9224" width="10" style="37" bestFit="1" customWidth="1"/>
    <col min="9225" max="9472" width="9.140625" style="37"/>
    <col min="9473" max="9473" width="5.28515625" style="37" bestFit="1" customWidth="1"/>
    <col min="9474" max="9474" width="15.5703125" style="37" customWidth="1"/>
    <col min="9475" max="9475" width="20.28515625" style="37" bestFit="1" customWidth="1"/>
    <col min="9476" max="9477" width="11.7109375" style="37" bestFit="1" customWidth="1"/>
    <col min="9478" max="9478" width="13.28515625" style="37" bestFit="1" customWidth="1"/>
    <col min="9479" max="9479" width="11.28515625" style="37" customWidth="1"/>
    <col min="9480" max="9480" width="10" style="37" bestFit="1" customWidth="1"/>
    <col min="9481" max="9728" width="9.140625" style="37"/>
    <col min="9729" max="9729" width="5.28515625" style="37" bestFit="1" customWidth="1"/>
    <col min="9730" max="9730" width="15.5703125" style="37" customWidth="1"/>
    <col min="9731" max="9731" width="20.28515625" style="37" bestFit="1" customWidth="1"/>
    <col min="9732" max="9733" width="11.7109375" style="37" bestFit="1" customWidth="1"/>
    <col min="9734" max="9734" width="13.28515625" style="37" bestFit="1" customWidth="1"/>
    <col min="9735" max="9735" width="11.28515625" style="37" customWidth="1"/>
    <col min="9736" max="9736" width="10" style="37" bestFit="1" customWidth="1"/>
    <col min="9737" max="9984" width="9.140625" style="37"/>
    <col min="9985" max="9985" width="5.28515625" style="37" bestFit="1" customWidth="1"/>
    <col min="9986" max="9986" width="15.5703125" style="37" customWidth="1"/>
    <col min="9987" max="9987" width="20.28515625" style="37" bestFit="1" customWidth="1"/>
    <col min="9988" max="9989" width="11.7109375" style="37" bestFit="1" customWidth="1"/>
    <col min="9990" max="9990" width="13.28515625" style="37" bestFit="1" customWidth="1"/>
    <col min="9991" max="9991" width="11.28515625" style="37" customWidth="1"/>
    <col min="9992" max="9992" width="10" style="37" bestFit="1" customWidth="1"/>
    <col min="9993" max="10240" width="9.140625" style="37"/>
    <col min="10241" max="10241" width="5.28515625" style="37" bestFit="1" customWidth="1"/>
    <col min="10242" max="10242" width="15.5703125" style="37" customWidth="1"/>
    <col min="10243" max="10243" width="20.28515625" style="37" bestFit="1" customWidth="1"/>
    <col min="10244" max="10245" width="11.7109375" style="37" bestFit="1" customWidth="1"/>
    <col min="10246" max="10246" width="13.28515625" style="37" bestFit="1" customWidth="1"/>
    <col min="10247" max="10247" width="11.28515625" style="37" customWidth="1"/>
    <col min="10248" max="10248" width="10" style="37" bestFit="1" customWidth="1"/>
    <col min="10249" max="10496" width="9.140625" style="37"/>
    <col min="10497" max="10497" width="5.28515625" style="37" bestFit="1" customWidth="1"/>
    <col min="10498" max="10498" width="15.5703125" style="37" customWidth="1"/>
    <col min="10499" max="10499" width="20.28515625" style="37" bestFit="1" customWidth="1"/>
    <col min="10500" max="10501" width="11.7109375" style="37" bestFit="1" customWidth="1"/>
    <col min="10502" max="10502" width="13.28515625" style="37" bestFit="1" customWidth="1"/>
    <col min="10503" max="10503" width="11.28515625" style="37" customWidth="1"/>
    <col min="10504" max="10504" width="10" style="37" bestFit="1" customWidth="1"/>
    <col min="10505" max="10752" width="9.140625" style="37"/>
    <col min="10753" max="10753" width="5.28515625" style="37" bestFit="1" customWidth="1"/>
    <col min="10754" max="10754" width="15.5703125" style="37" customWidth="1"/>
    <col min="10755" max="10755" width="20.28515625" style="37" bestFit="1" customWidth="1"/>
    <col min="10756" max="10757" width="11.7109375" style="37" bestFit="1" customWidth="1"/>
    <col min="10758" max="10758" width="13.28515625" style="37" bestFit="1" customWidth="1"/>
    <col min="10759" max="10759" width="11.28515625" style="37" customWidth="1"/>
    <col min="10760" max="10760" width="10" style="37" bestFit="1" customWidth="1"/>
    <col min="10761" max="11008" width="9.140625" style="37"/>
    <col min="11009" max="11009" width="5.28515625" style="37" bestFit="1" customWidth="1"/>
    <col min="11010" max="11010" width="15.5703125" style="37" customWidth="1"/>
    <col min="11011" max="11011" width="20.28515625" style="37" bestFit="1" customWidth="1"/>
    <col min="11012" max="11013" width="11.7109375" style="37" bestFit="1" customWidth="1"/>
    <col min="11014" max="11014" width="13.28515625" style="37" bestFit="1" customWidth="1"/>
    <col min="11015" max="11015" width="11.28515625" style="37" customWidth="1"/>
    <col min="11016" max="11016" width="10" style="37" bestFit="1" customWidth="1"/>
    <col min="11017" max="11264" width="9.140625" style="37"/>
    <col min="11265" max="11265" width="5.28515625" style="37" bestFit="1" customWidth="1"/>
    <col min="11266" max="11266" width="15.5703125" style="37" customWidth="1"/>
    <col min="11267" max="11267" width="20.28515625" style="37" bestFit="1" customWidth="1"/>
    <col min="11268" max="11269" width="11.7109375" style="37" bestFit="1" customWidth="1"/>
    <col min="11270" max="11270" width="13.28515625" style="37" bestFit="1" customWidth="1"/>
    <col min="11271" max="11271" width="11.28515625" style="37" customWidth="1"/>
    <col min="11272" max="11272" width="10" style="37" bestFit="1" customWidth="1"/>
    <col min="11273" max="11520" width="9.140625" style="37"/>
    <col min="11521" max="11521" width="5.28515625" style="37" bestFit="1" customWidth="1"/>
    <col min="11522" max="11522" width="15.5703125" style="37" customWidth="1"/>
    <col min="11523" max="11523" width="20.28515625" style="37" bestFit="1" customWidth="1"/>
    <col min="11524" max="11525" width="11.7109375" style="37" bestFit="1" customWidth="1"/>
    <col min="11526" max="11526" width="13.28515625" style="37" bestFit="1" customWidth="1"/>
    <col min="11527" max="11527" width="11.28515625" style="37" customWidth="1"/>
    <col min="11528" max="11528" width="10" style="37" bestFit="1" customWidth="1"/>
    <col min="11529" max="11776" width="9.140625" style="37"/>
    <col min="11777" max="11777" width="5.28515625" style="37" bestFit="1" customWidth="1"/>
    <col min="11778" max="11778" width="15.5703125" style="37" customWidth="1"/>
    <col min="11779" max="11779" width="20.28515625" style="37" bestFit="1" customWidth="1"/>
    <col min="11780" max="11781" width="11.7109375" style="37" bestFit="1" customWidth="1"/>
    <col min="11782" max="11782" width="13.28515625" style="37" bestFit="1" customWidth="1"/>
    <col min="11783" max="11783" width="11.28515625" style="37" customWidth="1"/>
    <col min="11784" max="11784" width="10" style="37" bestFit="1" customWidth="1"/>
    <col min="11785" max="12032" width="9.140625" style="37"/>
    <col min="12033" max="12033" width="5.28515625" style="37" bestFit="1" customWidth="1"/>
    <col min="12034" max="12034" width="15.5703125" style="37" customWidth="1"/>
    <col min="12035" max="12035" width="20.28515625" style="37" bestFit="1" customWidth="1"/>
    <col min="12036" max="12037" width="11.7109375" style="37" bestFit="1" customWidth="1"/>
    <col min="12038" max="12038" width="13.28515625" style="37" bestFit="1" customWidth="1"/>
    <col min="12039" max="12039" width="11.28515625" style="37" customWidth="1"/>
    <col min="12040" max="12040" width="10" style="37" bestFit="1" customWidth="1"/>
    <col min="12041" max="12288" width="9.140625" style="37"/>
    <col min="12289" max="12289" width="5.28515625" style="37" bestFit="1" customWidth="1"/>
    <col min="12290" max="12290" width="15.5703125" style="37" customWidth="1"/>
    <col min="12291" max="12291" width="20.28515625" style="37" bestFit="1" customWidth="1"/>
    <col min="12292" max="12293" width="11.7109375" style="37" bestFit="1" customWidth="1"/>
    <col min="12294" max="12294" width="13.28515625" style="37" bestFit="1" customWidth="1"/>
    <col min="12295" max="12295" width="11.28515625" style="37" customWidth="1"/>
    <col min="12296" max="12296" width="10" style="37" bestFit="1" customWidth="1"/>
    <col min="12297" max="12544" width="9.140625" style="37"/>
    <col min="12545" max="12545" width="5.28515625" style="37" bestFit="1" customWidth="1"/>
    <col min="12546" max="12546" width="15.5703125" style="37" customWidth="1"/>
    <col min="12547" max="12547" width="20.28515625" style="37" bestFit="1" customWidth="1"/>
    <col min="12548" max="12549" width="11.7109375" style="37" bestFit="1" customWidth="1"/>
    <col min="12550" max="12550" width="13.28515625" style="37" bestFit="1" customWidth="1"/>
    <col min="12551" max="12551" width="11.28515625" style="37" customWidth="1"/>
    <col min="12552" max="12552" width="10" style="37" bestFit="1" customWidth="1"/>
    <col min="12553" max="12800" width="9.140625" style="37"/>
    <col min="12801" max="12801" width="5.28515625" style="37" bestFit="1" customWidth="1"/>
    <col min="12802" max="12802" width="15.5703125" style="37" customWidth="1"/>
    <col min="12803" max="12803" width="20.28515625" style="37" bestFit="1" customWidth="1"/>
    <col min="12804" max="12805" width="11.7109375" style="37" bestFit="1" customWidth="1"/>
    <col min="12806" max="12806" width="13.28515625" style="37" bestFit="1" customWidth="1"/>
    <col min="12807" max="12807" width="11.28515625" style="37" customWidth="1"/>
    <col min="12808" max="12808" width="10" style="37" bestFit="1" customWidth="1"/>
    <col min="12809" max="13056" width="9.140625" style="37"/>
    <col min="13057" max="13057" width="5.28515625" style="37" bestFit="1" customWidth="1"/>
    <col min="13058" max="13058" width="15.5703125" style="37" customWidth="1"/>
    <col min="13059" max="13059" width="20.28515625" style="37" bestFit="1" customWidth="1"/>
    <col min="13060" max="13061" width="11.7109375" style="37" bestFit="1" customWidth="1"/>
    <col min="13062" max="13062" width="13.28515625" style="37" bestFit="1" customWidth="1"/>
    <col min="13063" max="13063" width="11.28515625" style="37" customWidth="1"/>
    <col min="13064" max="13064" width="10" style="37" bestFit="1" customWidth="1"/>
    <col min="13065" max="13312" width="9.140625" style="37"/>
    <col min="13313" max="13313" width="5.28515625" style="37" bestFit="1" customWidth="1"/>
    <col min="13314" max="13314" width="15.5703125" style="37" customWidth="1"/>
    <col min="13315" max="13315" width="20.28515625" style="37" bestFit="1" customWidth="1"/>
    <col min="13316" max="13317" width="11.7109375" style="37" bestFit="1" customWidth="1"/>
    <col min="13318" max="13318" width="13.28515625" style="37" bestFit="1" customWidth="1"/>
    <col min="13319" max="13319" width="11.28515625" style="37" customWidth="1"/>
    <col min="13320" max="13320" width="10" style="37" bestFit="1" customWidth="1"/>
    <col min="13321" max="13568" width="9.140625" style="37"/>
    <col min="13569" max="13569" width="5.28515625" style="37" bestFit="1" customWidth="1"/>
    <col min="13570" max="13570" width="15.5703125" style="37" customWidth="1"/>
    <col min="13571" max="13571" width="20.28515625" style="37" bestFit="1" customWidth="1"/>
    <col min="13572" max="13573" width="11.7109375" style="37" bestFit="1" customWidth="1"/>
    <col min="13574" max="13574" width="13.28515625" style="37" bestFit="1" customWidth="1"/>
    <col min="13575" max="13575" width="11.28515625" style="37" customWidth="1"/>
    <col min="13576" max="13576" width="10" style="37" bestFit="1" customWidth="1"/>
    <col min="13577" max="13824" width="9.140625" style="37"/>
    <col min="13825" max="13825" width="5.28515625" style="37" bestFit="1" customWidth="1"/>
    <col min="13826" max="13826" width="15.5703125" style="37" customWidth="1"/>
    <col min="13827" max="13827" width="20.28515625" style="37" bestFit="1" customWidth="1"/>
    <col min="13828" max="13829" width="11.7109375" style="37" bestFit="1" customWidth="1"/>
    <col min="13830" max="13830" width="13.28515625" style="37" bestFit="1" customWidth="1"/>
    <col min="13831" max="13831" width="11.28515625" style="37" customWidth="1"/>
    <col min="13832" max="13832" width="10" style="37" bestFit="1" customWidth="1"/>
    <col min="13833" max="14080" width="9.140625" style="37"/>
    <col min="14081" max="14081" width="5.28515625" style="37" bestFit="1" customWidth="1"/>
    <col min="14082" max="14082" width="15.5703125" style="37" customWidth="1"/>
    <col min="14083" max="14083" width="20.28515625" style="37" bestFit="1" customWidth="1"/>
    <col min="14084" max="14085" width="11.7109375" style="37" bestFit="1" customWidth="1"/>
    <col min="14086" max="14086" width="13.28515625" style="37" bestFit="1" customWidth="1"/>
    <col min="14087" max="14087" width="11.28515625" style="37" customWidth="1"/>
    <col min="14088" max="14088" width="10" style="37" bestFit="1" customWidth="1"/>
    <col min="14089" max="14336" width="9.140625" style="37"/>
    <col min="14337" max="14337" width="5.28515625" style="37" bestFit="1" customWidth="1"/>
    <col min="14338" max="14338" width="15.5703125" style="37" customWidth="1"/>
    <col min="14339" max="14339" width="20.28515625" style="37" bestFit="1" customWidth="1"/>
    <col min="14340" max="14341" width="11.7109375" style="37" bestFit="1" customWidth="1"/>
    <col min="14342" max="14342" width="13.28515625" style="37" bestFit="1" customWidth="1"/>
    <col min="14343" max="14343" width="11.28515625" style="37" customWidth="1"/>
    <col min="14344" max="14344" width="10" style="37" bestFit="1" customWidth="1"/>
    <col min="14345" max="14592" width="9.140625" style="37"/>
    <col min="14593" max="14593" width="5.28515625" style="37" bestFit="1" customWidth="1"/>
    <col min="14594" max="14594" width="15.5703125" style="37" customWidth="1"/>
    <col min="14595" max="14595" width="20.28515625" style="37" bestFit="1" customWidth="1"/>
    <col min="14596" max="14597" width="11.7109375" style="37" bestFit="1" customWidth="1"/>
    <col min="14598" max="14598" width="13.28515625" style="37" bestFit="1" customWidth="1"/>
    <col min="14599" max="14599" width="11.28515625" style="37" customWidth="1"/>
    <col min="14600" max="14600" width="10" style="37" bestFit="1" customWidth="1"/>
    <col min="14601" max="14848" width="9.140625" style="37"/>
    <col min="14849" max="14849" width="5.28515625" style="37" bestFit="1" customWidth="1"/>
    <col min="14850" max="14850" width="15.5703125" style="37" customWidth="1"/>
    <col min="14851" max="14851" width="20.28515625" style="37" bestFit="1" customWidth="1"/>
    <col min="14852" max="14853" width="11.7109375" style="37" bestFit="1" customWidth="1"/>
    <col min="14854" max="14854" width="13.28515625" style="37" bestFit="1" customWidth="1"/>
    <col min="14855" max="14855" width="11.28515625" style="37" customWidth="1"/>
    <col min="14856" max="14856" width="10" style="37" bestFit="1" customWidth="1"/>
    <col min="14857" max="15104" width="9.140625" style="37"/>
    <col min="15105" max="15105" width="5.28515625" style="37" bestFit="1" customWidth="1"/>
    <col min="15106" max="15106" width="15.5703125" style="37" customWidth="1"/>
    <col min="15107" max="15107" width="20.28515625" style="37" bestFit="1" customWidth="1"/>
    <col min="15108" max="15109" width="11.7109375" style="37" bestFit="1" customWidth="1"/>
    <col min="15110" max="15110" width="13.28515625" style="37" bestFit="1" customWidth="1"/>
    <col min="15111" max="15111" width="11.28515625" style="37" customWidth="1"/>
    <col min="15112" max="15112" width="10" style="37" bestFit="1" customWidth="1"/>
    <col min="15113" max="15360" width="9.140625" style="37"/>
    <col min="15361" max="15361" width="5.28515625" style="37" bestFit="1" customWidth="1"/>
    <col min="15362" max="15362" width="15.5703125" style="37" customWidth="1"/>
    <col min="15363" max="15363" width="20.28515625" style="37" bestFit="1" customWidth="1"/>
    <col min="15364" max="15365" width="11.7109375" style="37" bestFit="1" customWidth="1"/>
    <col min="15366" max="15366" width="13.28515625" style="37" bestFit="1" customWidth="1"/>
    <col min="15367" max="15367" width="11.28515625" style="37" customWidth="1"/>
    <col min="15368" max="15368" width="10" style="37" bestFit="1" customWidth="1"/>
    <col min="15369" max="15616" width="9.140625" style="37"/>
    <col min="15617" max="15617" width="5.28515625" style="37" bestFit="1" customWidth="1"/>
    <col min="15618" max="15618" width="15.5703125" style="37" customWidth="1"/>
    <col min="15619" max="15619" width="20.28515625" style="37" bestFit="1" customWidth="1"/>
    <col min="15620" max="15621" width="11.7109375" style="37" bestFit="1" customWidth="1"/>
    <col min="15622" max="15622" width="13.28515625" style="37" bestFit="1" customWidth="1"/>
    <col min="15623" max="15623" width="11.28515625" style="37" customWidth="1"/>
    <col min="15624" max="15624" width="10" style="37" bestFit="1" customWidth="1"/>
    <col min="15625" max="15872" width="9.140625" style="37"/>
    <col min="15873" max="15873" width="5.28515625" style="37" bestFit="1" customWidth="1"/>
    <col min="15874" max="15874" width="15.5703125" style="37" customWidth="1"/>
    <col min="15875" max="15875" width="20.28515625" style="37" bestFit="1" customWidth="1"/>
    <col min="15876" max="15877" width="11.7109375" style="37" bestFit="1" customWidth="1"/>
    <col min="15878" max="15878" width="13.28515625" style="37" bestFit="1" customWidth="1"/>
    <col min="15879" max="15879" width="11.28515625" style="37" customWidth="1"/>
    <col min="15880" max="15880" width="10" style="37" bestFit="1" customWidth="1"/>
    <col min="15881" max="16128" width="9.140625" style="37"/>
    <col min="16129" max="16129" width="5.28515625" style="37" bestFit="1" customWidth="1"/>
    <col min="16130" max="16130" width="15.5703125" style="37" customWidth="1"/>
    <col min="16131" max="16131" width="20.28515625" style="37" bestFit="1" customWidth="1"/>
    <col min="16132" max="16133" width="11.7109375" style="37" bestFit="1" customWidth="1"/>
    <col min="16134" max="16134" width="13.28515625" style="37" bestFit="1" customWidth="1"/>
    <col min="16135" max="16135" width="11.28515625" style="37" customWidth="1"/>
    <col min="16136" max="16136" width="10" style="37" bestFit="1" customWidth="1"/>
    <col min="16137" max="16384" width="9.140625" style="37"/>
  </cols>
  <sheetData>
    <row r="4" spans="1:11" ht="13.5" thickBot="1" x14ac:dyDescent="0.25"/>
    <row r="5" spans="1:11" x14ac:dyDescent="0.2">
      <c r="A5" s="379" t="s">
        <v>591</v>
      </c>
      <c r="B5" s="380"/>
      <c r="C5" s="380"/>
      <c r="D5" s="380"/>
      <c r="E5" s="380"/>
      <c r="F5" s="380"/>
      <c r="G5" s="380"/>
      <c r="H5" s="381"/>
    </row>
    <row r="6" spans="1:11" x14ac:dyDescent="0.2">
      <c r="A6" s="184"/>
      <c r="B6" s="164"/>
      <c r="C6" s="164"/>
      <c r="D6" s="291"/>
      <c r="E6" s="164"/>
      <c r="F6" s="182"/>
      <c r="G6" s="182"/>
      <c r="H6" s="187"/>
    </row>
    <row r="7" spans="1:11" x14ac:dyDescent="0.2">
      <c r="A7" s="382" t="s">
        <v>380</v>
      </c>
      <c r="B7" s="383"/>
      <c r="C7" s="383"/>
      <c r="D7" s="384"/>
      <c r="E7" s="145"/>
      <c r="F7" s="166"/>
      <c r="G7" s="166"/>
      <c r="H7" s="188"/>
    </row>
    <row r="8" spans="1:11" x14ac:dyDescent="0.2">
      <c r="A8" s="184"/>
      <c r="B8" s="164"/>
      <c r="C8" s="164"/>
      <c r="D8" s="291"/>
      <c r="E8" s="164"/>
      <c r="F8" s="182"/>
      <c r="G8" s="182"/>
      <c r="H8" s="187"/>
    </row>
    <row r="9" spans="1:11" x14ac:dyDescent="0.2">
      <c r="A9" s="385" t="s">
        <v>381</v>
      </c>
      <c r="B9" s="386"/>
      <c r="C9" s="386"/>
      <c r="D9" s="386"/>
      <c r="E9" s="386"/>
      <c r="F9" s="386"/>
      <c r="G9" s="386"/>
      <c r="H9" s="387"/>
    </row>
    <row r="10" spans="1:11" x14ac:dyDescent="0.2">
      <c r="A10" s="184"/>
      <c r="B10" s="164"/>
      <c r="C10" s="164"/>
      <c r="D10" s="291"/>
      <c r="E10" s="164"/>
      <c r="F10" s="182"/>
      <c r="G10" s="182"/>
      <c r="H10" s="187"/>
    </row>
    <row r="11" spans="1:11" x14ac:dyDescent="0.2">
      <c r="A11" s="372"/>
      <c r="B11" s="373"/>
      <c r="C11" s="373"/>
      <c r="D11" s="374"/>
      <c r="E11" s="105"/>
      <c r="F11" s="388" t="s">
        <v>276</v>
      </c>
      <c r="G11" s="389"/>
      <c r="H11" s="390"/>
    </row>
    <row r="12" spans="1:11" x14ac:dyDescent="0.2">
      <c r="A12" s="183"/>
      <c r="B12" s="99"/>
      <c r="C12" s="388" t="s">
        <v>310</v>
      </c>
      <c r="D12" s="391"/>
      <c r="E12" s="105">
        <v>0.15</v>
      </c>
      <c r="F12" s="72"/>
      <c r="G12" s="72"/>
      <c r="H12" s="363" t="s">
        <v>276</v>
      </c>
      <c r="I12" s="363"/>
      <c r="J12" s="363"/>
      <c r="K12" s="363"/>
    </row>
    <row r="13" spans="1:11" x14ac:dyDescent="0.2">
      <c r="A13" s="189" t="s">
        <v>311</v>
      </c>
      <c r="B13" s="112" t="s">
        <v>344</v>
      </c>
      <c r="C13" s="112" t="s">
        <v>345</v>
      </c>
      <c r="D13" s="292"/>
      <c r="E13" s="108"/>
      <c r="F13" s="107"/>
      <c r="G13" s="107"/>
      <c r="H13" s="107"/>
      <c r="I13" s="107"/>
      <c r="J13" s="109"/>
      <c r="K13" s="107"/>
    </row>
    <row r="14" spans="1:11" x14ac:dyDescent="0.2">
      <c r="A14" s="190"/>
      <c r="B14" s="116" t="s">
        <v>346</v>
      </c>
      <c r="C14" s="116" t="s">
        <v>347</v>
      </c>
      <c r="D14" s="377" t="s">
        <v>24</v>
      </c>
      <c r="E14" s="350" t="s">
        <v>496</v>
      </c>
      <c r="F14" s="352" t="s">
        <v>490</v>
      </c>
      <c r="G14" s="353"/>
      <c r="H14" s="112"/>
      <c r="I14" s="112"/>
      <c r="J14" s="350" t="s">
        <v>494</v>
      </c>
      <c r="K14" s="113" t="s">
        <v>318</v>
      </c>
    </row>
    <row r="15" spans="1:11" x14ac:dyDescent="0.2">
      <c r="A15" s="190"/>
      <c r="B15" s="116"/>
      <c r="C15" s="116"/>
      <c r="D15" s="378"/>
      <c r="E15" s="351"/>
      <c r="F15" s="351" t="s">
        <v>491</v>
      </c>
      <c r="G15" s="350" t="s">
        <v>492</v>
      </c>
      <c r="H15" s="116"/>
      <c r="I15" s="351" t="s">
        <v>493</v>
      </c>
      <c r="J15" s="351"/>
      <c r="K15" s="117" t="s">
        <v>323</v>
      </c>
    </row>
    <row r="16" spans="1:11" x14ac:dyDescent="0.2">
      <c r="A16" s="190"/>
      <c r="B16" s="116"/>
      <c r="C16" s="116"/>
      <c r="D16" s="378"/>
      <c r="E16" s="351"/>
      <c r="F16" s="351"/>
      <c r="G16" s="351"/>
      <c r="H16" s="239" t="s">
        <v>330</v>
      </c>
      <c r="I16" s="351"/>
      <c r="J16" s="351"/>
      <c r="K16" s="117" t="s">
        <v>324</v>
      </c>
    </row>
    <row r="17" spans="1:11" x14ac:dyDescent="0.2">
      <c r="A17" s="190"/>
      <c r="B17" s="116"/>
      <c r="C17" s="116"/>
      <c r="D17" s="378"/>
      <c r="E17" s="351"/>
      <c r="F17" s="351"/>
      <c r="G17" s="351"/>
      <c r="H17" s="239"/>
      <c r="I17" s="351"/>
      <c r="J17" s="351"/>
      <c r="K17" s="117" t="s">
        <v>325</v>
      </c>
    </row>
    <row r="18" spans="1:11" x14ac:dyDescent="0.2">
      <c r="A18" s="190"/>
      <c r="B18" s="116"/>
      <c r="C18" s="116"/>
      <c r="D18" s="293"/>
      <c r="E18" s="121"/>
      <c r="F18" s="121"/>
      <c r="G18" s="121"/>
      <c r="H18" s="120"/>
      <c r="I18" s="120"/>
      <c r="J18" s="376"/>
      <c r="K18" s="121" t="s">
        <v>326</v>
      </c>
    </row>
    <row r="19" spans="1:11" x14ac:dyDescent="0.2">
      <c r="A19" s="183"/>
      <c r="B19" s="99"/>
      <c r="C19" s="99"/>
      <c r="D19" s="294"/>
      <c r="E19" s="242"/>
      <c r="F19" s="125"/>
      <c r="G19" s="125"/>
      <c r="H19" s="125"/>
      <c r="I19" s="125"/>
      <c r="J19" s="122" t="s">
        <v>374</v>
      </c>
      <c r="K19" s="125"/>
    </row>
    <row r="20" spans="1:11" x14ac:dyDescent="0.2">
      <c r="A20" s="183"/>
      <c r="B20" s="99"/>
      <c r="C20" s="99"/>
      <c r="D20" s="295"/>
      <c r="E20" s="99"/>
      <c r="F20" s="177"/>
      <c r="G20" s="177"/>
      <c r="H20" s="178"/>
    </row>
    <row r="21" spans="1:11" x14ac:dyDescent="0.2">
      <c r="A21" s="183">
        <v>1</v>
      </c>
      <c r="B21" s="99" t="s">
        <v>208</v>
      </c>
      <c r="C21" s="99"/>
      <c r="D21" s="265">
        <v>1481421</v>
      </c>
      <c r="E21" s="265">
        <v>1259207.8500000001</v>
      </c>
      <c r="F21" s="156">
        <v>1708164</v>
      </c>
      <c r="G21" s="177">
        <v>0</v>
      </c>
      <c r="H21" s="258">
        <f t="shared" ref="H21" si="0">+D21+F21+G21</f>
        <v>3189585</v>
      </c>
      <c r="I21" s="267">
        <f>SUM(E21:F21)*0.15</f>
        <v>445105.77750000003</v>
      </c>
      <c r="J21" s="267">
        <f>+I21+222213.15</f>
        <v>667318.92749999999</v>
      </c>
      <c r="K21" s="185">
        <f>+E21+F21+G21-I21</f>
        <v>2522266.0725000002</v>
      </c>
    </row>
    <row r="22" spans="1:11" ht="13.5" thickBot="1" x14ac:dyDescent="0.25">
      <c r="A22" s="183"/>
      <c r="B22" s="99"/>
      <c r="C22" s="99"/>
      <c r="D22" s="296"/>
      <c r="E22" s="157"/>
      <c r="F22" s="156"/>
      <c r="G22" s="177"/>
      <c r="H22" s="258"/>
      <c r="I22" s="72"/>
      <c r="J22" s="72"/>
      <c r="K22" s="72"/>
    </row>
    <row r="23" spans="1:11" s="155" customFormat="1" ht="13.5" thickBot="1" x14ac:dyDescent="0.25">
      <c r="A23" s="92"/>
      <c r="B23" s="74"/>
      <c r="C23" s="74"/>
      <c r="D23" s="297">
        <f t="shared" ref="D23:K23" si="1">SUM(D21:D22)</f>
        <v>1481421</v>
      </c>
      <c r="E23" s="206">
        <f t="shared" si="1"/>
        <v>1259207.8500000001</v>
      </c>
      <c r="F23" s="206">
        <f t="shared" si="1"/>
        <v>1708164</v>
      </c>
      <c r="G23" s="206">
        <f t="shared" si="1"/>
        <v>0</v>
      </c>
      <c r="H23" s="206">
        <f t="shared" si="1"/>
        <v>3189585</v>
      </c>
      <c r="I23" s="206">
        <f t="shared" si="1"/>
        <v>445105.77750000003</v>
      </c>
      <c r="J23" s="206">
        <f t="shared" si="1"/>
        <v>667318.92749999999</v>
      </c>
      <c r="K23" s="206">
        <f t="shared" si="1"/>
        <v>2522266.0725000002</v>
      </c>
    </row>
    <row r="55" spans="1:11" ht="13.5" thickBot="1" x14ac:dyDescent="0.25"/>
    <row r="56" spans="1:11" x14ac:dyDescent="0.2">
      <c r="A56" s="338" t="s">
        <v>591</v>
      </c>
      <c r="B56" s="339"/>
      <c r="C56" s="339"/>
      <c r="D56" s="339"/>
      <c r="E56" s="339"/>
      <c r="F56" s="339"/>
      <c r="G56" s="340"/>
    </row>
    <row r="57" spans="1:11" x14ac:dyDescent="0.2">
      <c r="A57" s="140"/>
      <c r="B57" s="141"/>
      <c r="C57" s="141"/>
      <c r="D57" s="298"/>
      <c r="E57" s="142"/>
      <c r="F57" s="162"/>
      <c r="G57" s="163"/>
    </row>
    <row r="58" spans="1:11" x14ac:dyDescent="0.2">
      <c r="A58" s="324" t="s">
        <v>382</v>
      </c>
      <c r="B58" s="325"/>
      <c r="C58" s="325"/>
      <c r="D58" s="299"/>
      <c r="E58" s="192"/>
      <c r="F58" s="166"/>
      <c r="G58" s="167"/>
    </row>
    <row r="59" spans="1:11" x14ac:dyDescent="0.2">
      <c r="A59" s="147"/>
      <c r="B59" s="148"/>
      <c r="C59" s="148"/>
      <c r="D59" s="300"/>
      <c r="E59" s="149"/>
      <c r="F59" s="169"/>
      <c r="G59" s="170"/>
    </row>
    <row r="60" spans="1:11" x14ac:dyDescent="0.2">
      <c r="A60" s="331" t="s">
        <v>383</v>
      </c>
      <c r="B60" s="332"/>
      <c r="C60" s="332"/>
      <c r="D60" s="332"/>
      <c r="E60" s="332"/>
      <c r="F60" s="332"/>
      <c r="G60" s="333"/>
    </row>
    <row r="61" spans="1:11" x14ac:dyDescent="0.2">
      <c r="A61" s="151"/>
      <c r="B61" s="152"/>
      <c r="C61" s="152"/>
      <c r="D61" s="301"/>
      <c r="E61" s="199"/>
      <c r="F61" s="172"/>
      <c r="G61" s="173"/>
    </row>
    <row r="62" spans="1:11" x14ac:dyDescent="0.2">
      <c r="A62" s="356" t="s">
        <v>310</v>
      </c>
      <c r="B62" s="357"/>
      <c r="C62" s="358"/>
      <c r="D62" s="302">
        <v>0.15</v>
      </c>
      <c r="E62" s="108"/>
      <c r="F62" s="107"/>
      <c r="G62" s="107"/>
      <c r="H62" s="107"/>
      <c r="I62" s="107"/>
      <c r="J62" s="109"/>
      <c r="K62" s="107"/>
    </row>
    <row r="63" spans="1:11" x14ac:dyDescent="0.2">
      <c r="A63" s="106"/>
      <c r="B63" s="107"/>
      <c r="C63" s="107"/>
      <c r="D63" s="377" t="s">
        <v>24</v>
      </c>
      <c r="E63" s="350" t="s">
        <v>496</v>
      </c>
      <c r="F63" s="352" t="s">
        <v>490</v>
      </c>
      <c r="G63" s="353"/>
      <c r="H63" s="112"/>
      <c r="I63" s="112"/>
      <c r="J63" s="350" t="s">
        <v>494</v>
      </c>
      <c r="K63" s="113" t="s">
        <v>318</v>
      </c>
    </row>
    <row r="64" spans="1:11" x14ac:dyDescent="0.2">
      <c r="A64" s="111" t="s">
        <v>311</v>
      </c>
      <c r="B64" s="113" t="s">
        <v>348</v>
      </c>
      <c r="C64" s="112" t="s">
        <v>349</v>
      </c>
      <c r="D64" s="378"/>
      <c r="E64" s="351"/>
      <c r="F64" s="351" t="s">
        <v>491</v>
      </c>
      <c r="G64" s="350" t="s">
        <v>492</v>
      </c>
      <c r="H64" s="116"/>
      <c r="I64" s="351" t="s">
        <v>493</v>
      </c>
      <c r="J64" s="351"/>
      <c r="K64" s="117" t="s">
        <v>323</v>
      </c>
    </row>
    <row r="65" spans="1:11" x14ac:dyDescent="0.2">
      <c r="A65" s="115"/>
      <c r="B65" s="117" t="s">
        <v>118</v>
      </c>
      <c r="C65" s="116" t="s">
        <v>350</v>
      </c>
      <c r="D65" s="378"/>
      <c r="E65" s="351"/>
      <c r="F65" s="351"/>
      <c r="G65" s="351"/>
      <c r="H65" s="239" t="s">
        <v>330</v>
      </c>
      <c r="I65" s="351"/>
      <c r="J65" s="351"/>
      <c r="K65" s="117" t="s">
        <v>324</v>
      </c>
    </row>
    <row r="66" spans="1:11" x14ac:dyDescent="0.2">
      <c r="A66" s="115"/>
      <c r="B66" s="117" t="s">
        <v>351</v>
      </c>
      <c r="C66" s="116"/>
      <c r="D66" s="378"/>
      <c r="E66" s="351"/>
      <c r="F66" s="351"/>
      <c r="G66" s="351"/>
      <c r="H66" s="239"/>
      <c r="I66" s="351"/>
      <c r="J66" s="351"/>
      <c r="K66" s="117" t="s">
        <v>325</v>
      </c>
    </row>
    <row r="67" spans="1:11" x14ac:dyDescent="0.2">
      <c r="A67" s="115"/>
      <c r="B67" s="117" t="s">
        <v>352</v>
      </c>
      <c r="C67" s="116"/>
      <c r="D67" s="293"/>
      <c r="E67" s="121"/>
      <c r="F67" s="121"/>
      <c r="G67" s="121"/>
      <c r="H67" s="120"/>
      <c r="I67" s="120"/>
      <c r="J67" s="376"/>
      <c r="K67" s="121" t="s">
        <v>326</v>
      </c>
    </row>
    <row r="68" spans="1:11" x14ac:dyDescent="0.2">
      <c r="A68" s="119"/>
      <c r="B68" s="120"/>
      <c r="C68" s="120"/>
      <c r="D68" s="294"/>
      <c r="E68" s="242"/>
      <c r="F68" s="125"/>
      <c r="G68" s="125"/>
      <c r="H68" s="125"/>
      <c r="I68" s="125"/>
      <c r="J68" s="122" t="s">
        <v>374</v>
      </c>
      <c r="K68" s="125"/>
    </row>
    <row r="69" spans="1:11" x14ac:dyDescent="0.2">
      <c r="A69" s="124"/>
      <c r="B69" s="125"/>
      <c r="C69" s="125"/>
      <c r="D69" s="303"/>
      <c r="E69" s="156"/>
      <c r="F69" s="156"/>
      <c r="G69" s="177"/>
      <c r="H69" s="258"/>
      <c r="I69" s="72"/>
      <c r="J69" s="72"/>
      <c r="K69" s="72"/>
    </row>
    <row r="70" spans="1:11" x14ac:dyDescent="0.2">
      <c r="A70" s="98"/>
      <c r="B70" s="99"/>
      <c r="C70" s="99"/>
      <c r="D70" s="277"/>
      <c r="E70" s="156"/>
      <c r="F70" s="156"/>
      <c r="G70" s="177"/>
      <c r="H70" s="258"/>
      <c r="I70" s="72"/>
      <c r="J70" s="72"/>
      <c r="K70" s="72"/>
    </row>
    <row r="71" spans="1:11" x14ac:dyDescent="0.2">
      <c r="A71" s="98">
        <v>1</v>
      </c>
      <c r="B71" s="99" t="s">
        <v>118</v>
      </c>
      <c r="C71" s="99"/>
      <c r="D71" s="304"/>
      <c r="E71" s="304"/>
      <c r="F71" s="156"/>
      <c r="G71" s="177"/>
      <c r="H71" s="258">
        <f t="shared" ref="H71" si="2">+D71+F71+G71</f>
        <v>0</v>
      </c>
      <c r="I71" s="267">
        <f t="shared" ref="I71" si="3">+E71*0.15</f>
        <v>0</v>
      </c>
      <c r="J71" s="267"/>
      <c r="K71" s="185">
        <f t="shared" ref="K71" si="4">+E71+F71+G71-I71</f>
        <v>0</v>
      </c>
    </row>
    <row r="72" spans="1:11" x14ac:dyDescent="0.2">
      <c r="A72" s="98"/>
      <c r="B72" s="99"/>
      <c r="C72" s="99"/>
      <c r="D72" s="277"/>
      <c r="E72" s="130"/>
      <c r="F72" s="156"/>
      <c r="G72" s="177"/>
      <c r="H72" s="258"/>
      <c r="I72" s="72"/>
      <c r="J72" s="72"/>
      <c r="K72" s="72"/>
    </row>
    <row r="73" spans="1:11" ht="13.5" thickBot="1" x14ac:dyDescent="0.25">
      <c r="A73" s="132"/>
      <c r="B73" s="133"/>
      <c r="C73" s="133" t="s">
        <v>301</v>
      </c>
      <c r="D73" s="305">
        <f t="shared" ref="D73:K73" si="5">SUM(D71:D72)</f>
        <v>0</v>
      </c>
      <c r="E73" s="135">
        <f t="shared" si="5"/>
        <v>0</v>
      </c>
      <c r="F73" s="134">
        <f t="shared" si="5"/>
        <v>0</v>
      </c>
      <c r="G73" s="135">
        <f t="shared" si="5"/>
        <v>0</v>
      </c>
      <c r="H73" s="134">
        <f t="shared" si="5"/>
        <v>0</v>
      </c>
      <c r="I73" s="135">
        <f t="shared" si="5"/>
        <v>0</v>
      </c>
      <c r="J73" s="134">
        <f t="shared" si="5"/>
        <v>0</v>
      </c>
      <c r="K73" s="135">
        <f t="shared" si="5"/>
        <v>0</v>
      </c>
    </row>
    <row r="93" spans="1:7" ht="13.5" thickBot="1" x14ac:dyDescent="0.25"/>
    <row r="94" spans="1:7" x14ac:dyDescent="0.2">
      <c r="A94" s="338" t="s">
        <v>591</v>
      </c>
      <c r="B94" s="339"/>
      <c r="C94" s="339"/>
      <c r="D94" s="339"/>
      <c r="E94" s="339"/>
      <c r="F94" s="339"/>
      <c r="G94" s="340"/>
    </row>
    <row r="95" spans="1:7" x14ac:dyDescent="0.2">
      <c r="A95" s="140"/>
      <c r="B95" s="141"/>
      <c r="C95" s="141"/>
      <c r="D95" s="298"/>
      <c r="E95" s="142"/>
      <c r="F95" s="162"/>
      <c r="G95" s="163"/>
    </row>
    <row r="96" spans="1:7" x14ac:dyDescent="0.2">
      <c r="A96" s="324" t="s">
        <v>504</v>
      </c>
      <c r="B96" s="325"/>
      <c r="C96" s="325"/>
      <c r="D96" s="299"/>
      <c r="E96" s="192"/>
      <c r="F96" s="166"/>
      <c r="G96" s="167"/>
    </row>
    <row r="97" spans="1:11" x14ac:dyDescent="0.2">
      <c r="A97" s="147"/>
      <c r="B97" s="148"/>
      <c r="C97" s="148"/>
      <c r="D97" s="300"/>
      <c r="E97" s="149"/>
      <c r="F97" s="169"/>
      <c r="G97" s="170"/>
    </row>
    <row r="98" spans="1:11" x14ac:dyDescent="0.2">
      <c r="A98" s="331" t="s">
        <v>555</v>
      </c>
      <c r="B98" s="332"/>
      <c r="C98" s="332"/>
      <c r="D98" s="332"/>
      <c r="E98" s="332"/>
      <c r="F98" s="332"/>
      <c r="G98" s="333"/>
    </row>
    <row r="99" spans="1:11" x14ac:dyDescent="0.2">
      <c r="A99" s="151"/>
      <c r="B99" s="152"/>
      <c r="C99" s="152"/>
      <c r="D99" s="301"/>
      <c r="E99" s="199"/>
      <c r="F99" s="172"/>
      <c r="G99" s="173"/>
    </row>
    <row r="100" spans="1:11" x14ac:dyDescent="0.2">
      <c r="A100" s="356" t="s">
        <v>310</v>
      </c>
      <c r="B100" s="357"/>
      <c r="C100" s="358"/>
      <c r="D100" s="302">
        <v>0.15</v>
      </c>
      <c r="E100" s="108"/>
      <c r="F100" s="107"/>
      <c r="G100" s="107"/>
      <c r="H100" s="107"/>
      <c r="I100" s="107"/>
      <c r="J100" s="109"/>
      <c r="K100" s="107"/>
    </row>
    <row r="101" spans="1:11" x14ac:dyDescent="0.2">
      <c r="A101" s="106"/>
      <c r="B101" s="107"/>
      <c r="C101" s="107"/>
      <c r="D101" s="377" t="s">
        <v>24</v>
      </c>
      <c r="E101" s="350" t="s">
        <v>496</v>
      </c>
      <c r="F101" s="352" t="s">
        <v>490</v>
      </c>
      <c r="G101" s="353"/>
      <c r="H101" s="112"/>
      <c r="I101" s="112"/>
      <c r="J101" s="350" t="s">
        <v>494</v>
      </c>
      <c r="K101" s="113" t="s">
        <v>318</v>
      </c>
    </row>
    <row r="102" spans="1:11" x14ac:dyDescent="0.2">
      <c r="A102" s="111" t="s">
        <v>311</v>
      </c>
      <c r="B102" s="113" t="s">
        <v>348</v>
      </c>
      <c r="C102" s="112" t="s">
        <v>353</v>
      </c>
      <c r="D102" s="378"/>
      <c r="E102" s="351"/>
      <c r="F102" s="351" t="s">
        <v>491</v>
      </c>
      <c r="G102" s="350" t="s">
        <v>492</v>
      </c>
      <c r="H102" s="116"/>
      <c r="I102" s="351" t="s">
        <v>493</v>
      </c>
      <c r="J102" s="351"/>
      <c r="K102" s="117" t="s">
        <v>323</v>
      </c>
    </row>
    <row r="103" spans="1:11" x14ac:dyDescent="0.2">
      <c r="A103" s="115"/>
      <c r="B103" s="117" t="s">
        <v>354</v>
      </c>
      <c r="C103" s="116"/>
      <c r="D103" s="378"/>
      <c r="E103" s="351"/>
      <c r="F103" s="351"/>
      <c r="G103" s="351"/>
      <c r="H103" s="239" t="s">
        <v>330</v>
      </c>
      <c r="I103" s="351"/>
      <c r="J103" s="351"/>
      <c r="K103" s="117" t="s">
        <v>324</v>
      </c>
    </row>
    <row r="104" spans="1:11" x14ac:dyDescent="0.2">
      <c r="A104" s="115"/>
      <c r="B104" s="117" t="s">
        <v>355</v>
      </c>
      <c r="C104" s="116"/>
      <c r="D104" s="378"/>
      <c r="E104" s="351"/>
      <c r="F104" s="351"/>
      <c r="G104" s="351"/>
      <c r="H104" s="239"/>
      <c r="I104" s="351"/>
      <c r="J104" s="351"/>
      <c r="K104" s="117" t="s">
        <v>325</v>
      </c>
    </row>
    <row r="105" spans="1:11" x14ac:dyDescent="0.2">
      <c r="A105" s="115"/>
      <c r="B105" s="117"/>
      <c r="C105" s="116"/>
      <c r="D105" s="293"/>
      <c r="E105" s="121"/>
      <c r="F105" s="121"/>
      <c r="G105" s="121"/>
      <c r="H105" s="120"/>
      <c r="I105" s="120"/>
      <c r="J105" s="376"/>
      <c r="K105" s="121" t="s">
        <v>326</v>
      </c>
    </row>
    <row r="106" spans="1:11" x14ac:dyDescent="0.2">
      <c r="A106" s="119"/>
      <c r="B106" s="120"/>
      <c r="C106" s="120"/>
      <c r="D106" s="294"/>
      <c r="E106" s="242"/>
      <c r="F106" s="125"/>
      <c r="G106" s="125"/>
      <c r="H106" s="125"/>
      <c r="I106" s="125"/>
      <c r="J106" s="122" t="s">
        <v>374</v>
      </c>
      <c r="K106" s="125"/>
    </row>
    <row r="107" spans="1:11" x14ac:dyDescent="0.2">
      <c r="A107" s="124"/>
      <c r="B107" s="125"/>
      <c r="C107" s="125"/>
      <c r="D107" s="303"/>
      <c r="E107" s="154"/>
      <c r="F107" s="156"/>
      <c r="G107" s="177"/>
      <c r="H107" s="258"/>
      <c r="I107" s="72"/>
      <c r="J107" s="72"/>
      <c r="K107" s="72"/>
    </row>
    <row r="108" spans="1:11" x14ac:dyDescent="0.2">
      <c r="A108" s="98"/>
      <c r="B108" s="99"/>
      <c r="C108" s="99"/>
      <c r="D108" s="277"/>
      <c r="E108" s="100"/>
      <c r="F108" s="156"/>
      <c r="G108" s="177"/>
      <c r="H108" s="258"/>
      <c r="I108" s="72"/>
      <c r="J108" s="72"/>
      <c r="K108" s="72"/>
    </row>
    <row r="109" spans="1:11" x14ac:dyDescent="0.2">
      <c r="A109" s="98">
        <v>1</v>
      </c>
      <c r="B109" s="99" t="s">
        <v>556</v>
      </c>
      <c r="C109" s="99"/>
      <c r="D109" s="265">
        <v>1253701</v>
      </c>
      <c r="E109" s="265">
        <v>1065645.8500000001</v>
      </c>
      <c r="F109" s="156">
        <v>0</v>
      </c>
      <c r="G109" s="177">
        <v>0</v>
      </c>
      <c r="H109" s="258">
        <f t="shared" ref="H109" si="6">+D109+F109+G109</f>
        <v>1253701</v>
      </c>
      <c r="I109" s="267">
        <f>SUM(E109:F109)*0.15</f>
        <v>159846.8775</v>
      </c>
      <c r="J109" s="267">
        <f>+I109+188055.15</f>
        <v>347902.02749999997</v>
      </c>
      <c r="K109" s="185">
        <f t="shared" ref="K109" si="7">+E109+F109+G109-I109</f>
        <v>905798.97250000015</v>
      </c>
    </row>
    <row r="110" spans="1:11" x14ac:dyDescent="0.2">
      <c r="A110" s="98"/>
      <c r="B110" s="99"/>
      <c r="C110" s="99"/>
      <c r="D110" s="287"/>
      <c r="E110" s="156"/>
      <c r="F110" s="156"/>
      <c r="G110" s="177"/>
      <c r="H110" s="258"/>
      <c r="I110" s="72"/>
      <c r="J110" s="72"/>
      <c r="K110" s="72"/>
    </row>
    <row r="111" spans="1:11" ht="13.5" thickBot="1" x14ac:dyDescent="0.25">
      <c r="A111" s="132"/>
      <c r="B111" s="133"/>
      <c r="C111" s="133" t="s">
        <v>301</v>
      </c>
      <c r="D111" s="306">
        <f>SUM(D109:D110)</f>
        <v>1253701</v>
      </c>
      <c r="E111" s="157">
        <f>SUM(E109:E110)</f>
        <v>1065645.8500000001</v>
      </c>
      <c r="F111" s="213">
        <f t="shared" ref="F111:K111" si="8">SUM(F109:F110)</f>
        <v>0</v>
      </c>
      <c r="G111" s="157">
        <f t="shared" si="8"/>
        <v>0</v>
      </c>
      <c r="H111" s="213">
        <f t="shared" si="8"/>
        <v>1253701</v>
      </c>
      <c r="I111" s="157">
        <f t="shared" si="8"/>
        <v>159846.8775</v>
      </c>
      <c r="J111" s="213">
        <f t="shared" si="8"/>
        <v>347902.02749999997</v>
      </c>
      <c r="K111" s="157">
        <f t="shared" si="8"/>
        <v>905798.97250000015</v>
      </c>
    </row>
  </sheetData>
  <mergeCells count="36">
    <mergeCell ref="J63:J67"/>
    <mergeCell ref="F64:F66"/>
    <mergeCell ref="G64:G66"/>
    <mergeCell ref="I64:I66"/>
    <mergeCell ref="D101:D104"/>
    <mergeCell ref="E101:E104"/>
    <mergeCell ref="F101:G101"/>
    <mergeCell ref="J101:J105"/>
    <mergeCell ref="F102:F104"/>
    <mergeCell ref="G102:G104"/>
    <mergeCell ref="I102:I104"/>
    <mergeCell ref="A98:G98"/>
    <mergeCell ref="A100:C100"/>
    <mergeCell ref="A56:G56"/>
    <mergeCell ref="A5:H5"/>
    <mergeCell ref="A7:D7"/>
    <mergeCell ref="A9:H9"/>
    <mergeCell ref="A11:D11"/>
    <mergeCell ref="F11:H11"/>
    <mergeCell ref="H12:K12"/>
    <mergeCell ref="D14:D17"/>
    <mergeCell ref="E14:E17"/>
    <mergeCell ref="F14:G14"/>
    <mergeCell ref="J14:J18"/>
    <mergeCell ref="F15:F17"/>
    <mergeCell ref="G15:G17"/>
    <mergeCell ref="I15:I17"/>
    <mergeCell ref="C12:D12"/>
    <mergeCell ref="A58:C58"/>
    <mergeCell ref="A60:G60"/>
    <mergeCell ref="A62:C62"/>
    <mergeCell ref="A94:G94"/>
    <mergeCell ref="A96:C96"/>
    <mergeCell ref="D63:D66"/>
    <mergeCell ref="E63:E66"/>
    <mergeCell ref="F63:G6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65"/>
  <sheetViews>
    <sheetView workbookViewId="0">
      <selection activeCell="E63" sqref="E63"/>
    </sheetView>
  </sheetViews>
  <sheetFormatPr defaultRowHeight="15" x14ac:dyDescent="0.25"/>
  <cols>
    <col min="2" max="2" width="43.140625" customWidth="1"/>
    <col min="3" max="3" width="12" customWidth="1"/>
    <col min="4" max="4" width="13.5703125" customWidth="1"/>
    <col min="5" max="5" width="17.28515625" customWidth="1"/>
    <col min="6" max="6" width="14.140625" customWidth="1"/>
    <col min="7" max="7" width="13.42578125" bestFit="1" customWidth="1"/>
    <col min="8" max="9" width="11.5703125" bestFit="1" customWidth="1"/>
  </cols>
  <sheetData>
    <row r="1" spans="2:6" x14ac:dyDescent="0.25">
      <c r="B1" s="321" t="s">
        <v>592</v>
      </c>
      <c r="C1" s="321"/>
      <c r="D1" s="321"/>
      <c r="E1" s="321"/>
    </row>
    <row r="2" spans="2:6" x14ac:dyDescent="0.25">
      <c r="B2" s="321" t="s">
        <v>365</v>
      </c>
      <c r="C2" s="321"/>
      <c r="D2" s="321"/>
      <c r="E2" s="321"/>
    </row>
    <row r="3" spans="2:6" x14ac:dyDescent="0.25">
      <c r="B3" s="6"/>
      <c r="C3" s="6"/>
      <c r="D3" s="317"/>
      <c r="E3" s="6"/>
    </row>
    <row r="4" spans="2:6" ht="15.75" x14ac:dyDescent="0.25">
      <c r="B4" s="13"/>
      <c r="C4" s="13"/>
      <c r="D4" s="14" t="s">
        <v>0</v>
      </c>
      <c r="E4" s="14" t="s">
        <v>1</v>
      </c>
    </row>
    <row r="5" spans="2:6" ht="15.75" x14ac:dyDescent="0.25">
      <c r="B5" s="15" t="s">
        <v>20</v>
      </c>
      <c r="C5" s="15" t="s">
        <v>22</v>
      </c>
      <c r="D5" s="14" t="s">
        <v>240</v>
      </c>
      <c r="E5" s="14" t="s">
        <v>240</v>
      </c>
    </row>
    <row r="6" spans="2:6" x14ac:dyDescent="0.25">
      <c r="B6" s="8" t="s">
        <v>16</v>
      </c>
      <c r="C6" s="9"/>
      <c r="D6" s="9"/>
      <c r="E6" s="10"/>
    </row>
    <row r="7" spans="2:6" x14ac:dyDescent="0.25">
      <c r="B7" s="10" t="s">
        <v>3</v>
      </c>
      <c r="C7" s="9">
        <v>1</v>
      </c>
      <c r="D7" s="11">
        <f>'1TO4'!C7</f>
        <v>127294814</v>
      </c>
      <c r="E7" s="11">
        <f>'1TO4'!D7</f>
        <v>131928224</v>
      </c>
      <c r="F7" s="1"/>
    </row>
    <row r="8" spans="2:6" x14ac:dyDescent="0.25">
      <c r="B8" s="10" t="s">
        <v>4</v>
      </c>
      <c r="C8" s="9">
        <v>2</v>
      </c>
      <c r="D8" s="9"/>
      <c r="E8" s="11">
        <f>'1TO4'!D15</f>
        <v>0</v>
      </c>
      <c r="F8" s="1"/>
    </row>
    <row r="9" spans="2:6" x14ac:dyDescent="0.25">
      <c r="B9" s="10" t="s">
        <v>2</v>
      </c>
      <c r="C9" s="9">
        <v>3</v>
      </c>
      <c r="D9" s="9"/>
      <c r="E9" s="11">
        <f>'1TO4'!D21</f>
        <v>0</v>
      </c>
      <c r="F9" s="1"/>
    </row>
    <row r="10" spans="2:6" x14ac:dyDescent="0.25">
      <c r="B10" s="10" t="s">
        <v>5</v>
      </c>
      <c r="C10" s="9"/>
      <c r="D10" s="12">
        <f>SUM(D7:D9)</f>
        <v>127294814</v>
      </c>
      <c r="E10" s="7">
        <f>SUM(E7:E9)</f>
        <v>131928224</v>
      </c>
      <c r="F10" s="1"/>
    </row>
    <row r="11" spans="2:6" x14ac:dyDescent="0.25">
      <c r="B11" s="10"/>
      <c r="C11" s="9"/>
      <c r="D11" s="9"/>
      <c r="E11" s="10"/>
      <c r="F11" s="1"/>
    </row>
    <row r="12" spans="2:6" x14ac:dyDescent="0.25">
      <c r="B12" s="8" t="s">
        <v>6</v>
      </c>
      <c r="C12" s="9"/>
      <c r="D12" s="9"/>
      <c r="E12" s="10"/>
      <c r="F12" s="1"/>
    </row>
    <row r="13" spans="2:6" x14ac:dyDescent="0.25">
      <c r="B13" s="8" t="s">
        <v>19</v>
      </c>
      <c r="C13" s="9">
        <v>4</v>
      </c>
      <c r="D13" s="12">
        <f>'1TO4'!C28</f>
        <v>25246000</v>
      </c>
      <c r="E13" s="12">
        <f>'1TO4'!D28</f>
        <v>25246000</v>
      </c>
      <c r="F13" s="1"/>
    </row>
    <row r="14" spans="2:6" x14ac:dyDescent="0.25">
      <c r="B14" s="8" t="s">
        <v>17</v>
      </c>
      <c r="C14" s="9"/>
      <c r="D14" s="9"/>
      <c r="E14" s="10"/>
      <c r="F14" s="1"/>
    </row>
    <row r="15" spans="2:6" x14ac:dyDescent="0.25">
      <c r="B15" s="10" t="s">
        <v>7</v>
      </c>
      <c r="C15" s="9">
        <v>5</v>
      </c>
      <c r="D15" s="11">
        <f>+'5to8'!C15</f>
        <v>0</v>
      </c>
      <c r="E15" s="11">
        <f>slp</f>
        <v>0</v>
      </c>
      <c r="F15" s="1"/>
    </row>
    <row r="16" spans="2:6" x14ac:dyDescent="0.25">
      <c r="B16" s="10" t="s">
        <v>8</v>
      </c>
      <c r="C16" s="9">
        <v>6</v>
      </c>
      <c r="D16" s="11">
        <f>+'5to8'!C23</f>
        <v>0</v>
      </c>
      <c r="E16" s="11">
        <f>uslp</f>
        <v>0</v>
      </c>
      <c r="F16" s="1"/>
    </row>
    <row r="17" spans="2:7" x14ac:dyDescent="0.25">
      <c r="B17" s="10" t="s">
        <v>241</v>
      </c>
      <c r="C17" s="9"/>
      <c r="D17" s="12">
        <f>SUM(D15:D16)</f>
        <v>0</v>
      </c>
      <c r="E17" s="12">
        <f>SUM(E15:E16)</f>
        <v>0</v>
      </c>
      <c r="F17" s="1"/>
    </row>
    <row r="18" spans="2:7" x14ac:dyDescent="0.25">
      <c r="B18" s="8" t="s">
        <v>18</v>
      </c>
      <c r="C18" s="9"/>
      <c r="D18" s="9"/>
      <c r="E18" s="10"/>
      <c r="F18" s="1"/>
    </row>
    <row r="19" spans="2:7" x14ac:dyDescent="0.25">
      <c r="B19" s="10" t="s">
        <v>9</v>
      </c>
      <c r="C19" s="9">
        <v>7</v>
      </c>
      <c r="D19" s="11">
        <f>'5to8'!C27</f>
        <v>10441484</v>
      </c>
      <c r="E19" s="11">
        <f>sdp</f>
        <v>7282588</v>
      </c>
      <c r="F19" s="1"/>
      <c r="G19" s="1"/>
    </row>
    <row r="20" spans="2:7" x14ac:dyDescent="0.25">
      <c r="B20" s="10" t="s">
        <v>10</v>
      </c>
      <c r="C20" s="9">
        <v>8</v>
      </c>
      <c r="D20" s="11">
        <f>'5to8'!C32</f>
        <v>0</v>
      </c>
      <c r="E20" s="11">
        <f>credp</f>
        <v>0</v>
      </c>
      <c r="F20" s="1"/>
    </row>
    <row r="21" spans="2:7" x14ac:dyDescent="0.25">
      <c r="B21" s="10" t="s">
        <v>11</v>
      </c>
      <c r="C21" s="9">
        <v>9</v>
      </c>
      <c r="D21" s="11">
        <f>'9to13'!C7</f>
        <v>496995</v>
      </c>
      <c r="E21" s="11">
        <f>stlp</f>
        <v>0</v>
      </c>
      <c r="F21" s="1"/>
    </row>
    <row r="22" spans="2:7" x14ac:dyDescent="0.25">
      <c r="B22" s="10" t="s">
        <v>12</v>
      </c>
      <c r="C22" s="9">
        <v>10</v>
      </c>
      <c r="D22" s="11">
        <f>'9to13'!C15</f>
        <v>1493509</v>
      </c>
      <c r="E22" s="11">
        <f>olp</f>
        <v>0</v>
      </c>
      <c r="F22" s="1"/>
    </row>
    <row r="23" spans="2:7" x14ac:dyDescent="0.25">
      <c r="B23" s="10" t="s">
        <v>13</v>
      </c>
      <c r="C23" s="9">
        <v>11</v>
      </c>
      <c r="D23" s="11">
        <f>'9to13'!C28</f>
        <v>125636</v>
      </c>
      <c r="E23" s="11">
        <f>prp</f>
        <v>51222</v>
      </c>
      <c r="F23" s="1"/>
    </row>
    <row r="24" spans="2:7" x14ac:dyDescent="0.25">
      <c r="B24" s="10" t="s">
        <v>14</v>
      </c>
      <c r="C24" s="9"/>
      <c r="D24" s="12">
        <f>SUM(D19:D23)</f>
        <v>12557624</v>
      </c>
      <c r="E24" s="12">
        <f>SUM(E19:E23)</f>
        <v>7333810</v>
      </c>
      <c r="F24" s="1"/>
      <c r="G24" s="1"/>
    </row>
    <row r="25" spans="2:7" x14ac:dyDescent="0.25">
      <c r="B25" s="7" t="s">
        <v>15</v>
      </c>
      <c r="C25" s="10"/>
      <c r="D25" s="12">
        <f>D10+D13+D17+D24</f>
        <v>165098438</v>
      </c>
      <c r="E25" s="12">
        <f>E10+E13+E17+E24</f>
        <v>164508034</v>
      </c>
      <c r="F25" s="1"/>
    </row>
    <row r="27" spans="2:7" x14ac:dyDescent="0.25">
      <c r="B27" t="s">
        <v>21</v>
      </c>
    </row>
    <row r="28" spans="2:7" x14ac:dyDescent="0.25">
      <c r="B28" s="35" t="s">
        <v>272</v>
      </c>
      <c r="C28" s="320" t="s">
        <v>593</v>
      </c>
      <c r="D28" s="320"/>
      <c r="E28" s="320"/>
    </row>
    <row r="29" spans="2:7" x14ac:dyDescent="0.25">
      <c r="B29" s="35" t="s">
        <v>247</v>
      </c>
      <c r="C29" s="34"/>
      <c r="D29" s="34"/>
    </row>
    <row r="30" spans="2:7" x14ac:dyDescent="0.25">
      <c r="B30" s="36"/>
      <c r="C30" s="34"/>
      <c r="D30" s="34"/>
    </row>
    <row r="31" spans="2:7" x14ac:dyDescent="0.25">
      <c r="B31" s="36"/>
      <c r="C31" s="34"/>
      <c r="D31" s="34"/>
    </row>
    <row r="32" spans="2:7" x14ac:dyDescent="0.25">
      <c r="B32" s="35" t="s">
        <v>271</v>
      </c>
      <c r="C32" s="320" t="s">
        <v>248</v>
      </c>
      <c r="D32" s="320"/>
      <c r="E32" s="320"/>
    </row>
    <row r="33" spans="2:8" x14ac:dyDescent="0.25">
      <c r="B33" s="35" t="s">
        <v>249</v>
      </c>
      <c r="C33" s="34"/>
      <c r="D33" s="34"/>
    </row>
    <row r="37" spans="2:8" x14ac:dyDescent="0.25">
      <c r="B37" s="321" t="str">
        <f>+FN</f>
        <v>MUNICIPAL BOARD, SHAHPURA</v>
      </c>
      <c r="C37" s="321"/>
      <c r="D37" s="321"/>
      <c r="E37" s="321"/>
      <c r="F37" s="16"/>
    </row>
    <row r="38" spans="2:8" x14ac:dyDescent="0.25">
      <c r="B38" s="321" t="str">
        <f>FNN</f>
        <v>BALANCE SHEET AS ON 31.03.2014</v>
      </c>
      <c r="C38" s="321"/>
      <c r="D38" s="321"/>
      <c r="E38" s="321"/>
      <c r="F38" s="16"/>
    </row>
    <row r="39" spans="2:8" x14ac:dyDescent="0.25">
      <c r="B39" s="6"/>
      <c r="C39" s="6"/>
      <c r="D39" s="317"/>
      <c r="E39" s="6"/>
      <c r="F39" s="16"/>
    </row>
    <row r="40" spans="2:8" ht="15.75" x14ac:dyDescent="0.25">
      <c r="B40" s="13"/>
      <c r="C40" s="13"/>
      <c r="D40" s="13"/>
      <c r="E40" s="14" t="s">
        <v>1</v>
      </c>
    </row>
    <row r="41" spans="2:8" ht="15.75" x14ac:dyDescent="0.25">
      <c r="B41" s="15" t="s">
        <v>23</v>
      </c>
      <c r="C41" s="15" t="s">
        <v>22</v>
      </c>
      <c r="D41" s="15"/>
      <c r="E41" s="14" t="s">
        <v>240</v>
      </c>
    </row>
    <row r="42" spans="2:8" x14ac:dyDescent="0.25">
      <c r="B42" s="8" t="s">
        <v>37</v>
      </c>
      <c r="C42" s="10"/>
      <c r="D42" s="10"/>
      <c r="E42" s="10"/>
    </row>
    <row r="43" spans="2:8" x14ac:dyDescent="0.25">
      <c r="B43" s="10" t="s">
        <v>24</v>
      </c>
      <c r="C43" s="9">
        <v>12</v>
      </c>
      <c r="D43" s="11">
        <f>+'9to13'!C37</f>
        <v>123980074</v>
      </c>
      <c r="E43" s="11">
        <f>+gbp</f>
        <v>121457259</v>
      </c>
    </row>
    <row r="44" spans="2:8" x14ac:dyDescent="0.25">
      <c r="B44" s="10" t="s">
        <v>25</v>
      </c>
      <c r="C44" s="9">
        <v>13</v>
      </c>
      <c r="D44" s="11">
        <f>+'13to14'!C23</f>
        <v>10530592</v>
      </c>
      <c r="E44" s="11">
        <f>+'13to14'!D23</f>
        <v>5375482</v>
      </c>
    </row>
    <row r="45" spans="2:8" x14ac:dyDescent="0.25">
      <c r="B45" s="10" t="s">
        <v>26</v>
      </c>
      <c r="C45" s="9"/>
      <c r="D45" s="11">
        <f>+D43-D44</f>
        <v>113449482</v>
      </c>
      <c r="E45" s="11">
        <f>E43-E44</f>
        <v>116081777</v>
      </c>
    </row>
    <row r="46" spans="2:8" x14ac:dyDescent="0.25">
      <c r="B46" s="10" t="s">
        <v>27</v>
      </c>
      <c r="C46" s="9">
        <v>14</v>
      </c>
      <c r="D46" s="11">
        <f>+'13to14'!C28</f>
        <v>0</v>
      </c>
      <c r="E46" s="11">
        <f>cwpp</f>
        <v>0</v>
      </c>
    </row>
    <row r="47" spans="2:8" x14ac:dyDescent="0.25">
      <c r="B47" s="10" t="s">
        <v>28</v>
      </c>
      <c r="C47" s="9"/>
      <c r="D47" s="12">
        <f>+D45+D46</f>
        <v>113449482</v>
      </c>
      <c r="E47" s="12">
        <f>E45+E46</f>
        <v>116081777</v>
      </c>
      <c r="H47" s="1"/>
    </row>
    <row r="48" spans="2:8" x14ac:dyDescent="0.25">
      <c r="B48" s="8" t="s">
        <v>38</v>
      </c>
      <c r="C48" s="9"/>
      <c r="D48" s="9"/>
      <c r="E48" s="11"/>
    </row>
    <row r="49" spans="2:9" x14ac:dyDescent="0.25">
      <c r="B49" s="10" t="s">
        <v>29</v>
      </c>
      <c r="C49" s="9">
        <v>15</v>
      </c>
      <c r="D49" s="11">
        <f>+'15to17'!C14</f>
        <v>0</v>
      </c>
      <c r="E49" s="11">
        <f>+gfip</f>
        <v>0</v>
      </c>
    </row>
    <row r="50" spans="2:9" x14ac:dyDescent="0.25">
      <c r="B50" s="10" t="s">
        <v>30</v>
      </c>
      <c r="C50" s="9">
        <v>16</v>
      </c>
      <c r="D50" s="11">
        <f>'15to17'!C23</f>
        <v>8501876</v>
      </c>
      <c r="E50" s="11">
        <f>+sfip</f>
        <v>0</v>
      </c>
    </row>
    <row r="51" spans="2:9" x14ac:dyDescent="0.25">
      <c r="B51" s="10" t="s">
        <v>31</v>
      </c>
      <c r="C51" s="9"/>
      <c r="D51" s="12">
        <f>SUM(D49:D50)</f>
        <v>8501876</v>
      </c>
      <c r="E51" s="12">
        <f>SUM(E49:E50)</f>
        <v>0</v>
      </c>
    </row>
    <row r="52" spans="2:9" x14ac:dyDescent="0.25">
      <c r="B52" s="8" t="s">
        <v>39</v>
      </c>
      <c r="C52" s="9"/>
      <c r="D52" s="9"/>
      <c r="E52" s="11"/>
    </row>
    <row r="53" spans="2:9" x14ac:dyDescent="0.25">
      <c r="B53" s="10" t="s">
        <v>32</v>
      </c>
      <c r="C53" s="9">
        <v>17</v>
      </c>
      <c r="D53" s="11">
        <f>+'15to17'!C28</f>
        <v>0</v>
      </c>
      <c r="E53" s="11">
        <f>invenp</f>
        <v>0</v>
      </c>
    </row>
    <row r="54" spans="2:9" x14ac:dyDescent="0.25">
      <c r="B54" s="10" t="s">
        <v>33</v>
      </c>
      <c r="C54" s="9">
        <v>18</v>
      </c>
      <c r="D54" s="11">
        <f>+'18to20'!C8</f>
        <v>0</v>
      </c>
      <c r="E54" s="11">
        <f>+debp</f>
        <v>0</v>
      </c>
    </row>
    <row r="55" spans="2:9" x14ac:dyDescent="0.25">
      <c r="B55" s="10" t="s">
        <v>34</v>
      </c>
      <c r="C55" s="9">
        <v>19</v>
      </c>
      <c r="D55" s="11">
        <f>'18to20'!C14</f>
        <v>42437062</v>
      </c>
      <c r="E55" s="11">
        <f>cashp</f>
        <v>48426257</v>
      </c>
      <c r="I55" s="1"/>
    </row>
    <row r="56" spans="2:9" x14ac:dyDescent="0.25">
      <c r="B56" s="10" t="s">
        <v>35</v>
      </c>
      <c r="C56" s="9">
        <v>20</v>
      </c>
      <c r="D56" s="11">
        <f>+'18to20'!C26</f>
        <v>710018</v>
      </c>
      <c r="E56" s="11">
        <f>loanp</f>
        <v>0</v>
      </c>
      <c r="I56" s="1"/>
    </row>
    <row r="57" spans="2:9" x14ac:dyDescent="0.25">
      <c r="B57" s="10" t="s">
        <v>242</v>
      </c>
      <c r="C57" s="9"/>
      <c r="D57" s="12">
        <f>SUM(D53:D56)</f>
        <v>43147080</v>
      </c>
      <c r="E57" s="12">
        <f>SUM(E53:E56)</f>
        <v>48426257</v>
      </c>
    </row>
    <row r="58" spans="2:9" x14ac:dyDescent="0.25">
      <c r="B58" s="7" t="s">
        <v>36</v>
      </c>
      <c r="C58" s="10"/>
      <c r="D58" s="12">
        <f>D47+D51+D57</f>
        <v>165098438</v>
      </c>
      <c r="E58" s="12">
        <f>E47+E51+E57</f>
        <v>164508034</v>
      </c>
      <c r="F58" s="1"/>
      <c r="G58" s="1"/>
    </row>
    <row r="59" spans="2:9" x14ac:dyDescent="0.25">
      <c r="D59" s="1"/>
      <c r="E59" s="1"/>
    </row>
    <row r="60" spans="2:9" x14ac:dyDescent="0.25">
      <c r="B60" s="35" t="s">
        <v>272</v>
      </c>
      <c r="C60" s="320" t="s">
        <v>593</v>
      </c>
      <c r="D60" s="320"/>
      <c r="E60" s="320"/>
      <c r="I60" s="1"/>
    </row>
    <row r="61" spans="2:9" x14ac:dyDescent="0.25">
      <c r="B61" s="35" t="s">
        <v>247</v>
      </c>
      <c r="C61" s="34"/>
      <c r="D61" s="34"/>
    </row>
    <row r="62" spans="2:9" x14ac:dyDescent="0.25">
      <c r="B62" s="36"/>
      <c r="C62" s="34"/>
      <c r="D62" s="34"/>
    </row>
    <row r="63" spans="2:9" x14ac:dyDescent="0.25">
      <c r="B63" s="36"/>
      <c r="C63" s="34"/>
      <c r="D63" s="34"/>
    </row>
    <row r="64" spans="2:9" x14ac:dyDescent="0.25">
      <c r="B64" s="35" t="s">
        <v>271</v>
      </c>
      <c r="C64" s="320" t="s">
        <v>248</v>
      </c>
      <c r="D64" s="320"/>
      <c r="E64" s="320"/>
    </row>
    <row r="65" spans="2:4" x14ac:dyDescent="0.25">
      <c r="B65" s="35" t="s">
        <v>249</v>
      </c>
      <c r="C65" s="34"/>
      <c r="D65" s="34"/>
    </row>
  </sheetData>
  <mergeCells count="8">
    <mergeCell ref="C60:E60"/>
    <mergeCell ref="C64:E64"/>
    <mergeCell ref="C28:E28"/>
    <mergeCell ref="C32:E32"/>
    <mergeCell ref="B1:E1"/>
    <mergeCell ref="B2:E2"/>
    <mergeCell ref="B37:E37"/>
    <mergeCell ref="B38:E38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3:K72"/>
  <sheetViews>
    <sheetView topLeftCell="A13" workbookViewId="0">
      <selection activeCell="I27" sqref="I27"/>
    </sheetView>
  </sheetViews>
  <sheetFormatPr defaultRowHeight="12.75" x14ac:dyDescent="0.2"/>
  <cols>
    <col min="1" max="1" width="3.42578125" style="37" customWidth="1"/>
    <col min="2" max="2" width="9.42578125" style="37" customWidth="1"/>
    <col min="3" max="3" width="13.85546875" style="37" customWidth="1"/>
    <col min="4" max="4" width="6.42578125" style="37" customWidth="1"/>
    <col min="5" max="5" width="6.42578125" style="159" customWidth="1"/>
    <col min="6" max="6" width="10.28515625" style="159" customWidth="1"/>
    <col min="7" max="7" width="7.140625" style="159" customWidth="1"/>
    <col min="8" max="8" width="10.28515625" style="37" customWidth="1"/>
    <col min="9" max="9" width="8.42578125" style="37" customWidth="1"/>
    <col min="10" max="10" width="8.28515625" style="37" customWidth="1"/>
    <col min="11" max="11" width="11.7109375" style="37" customWidth="1"/>
    <col min="12" max="256" width="9.140625" style="37"/>
    <col min="257" max="257" width="5.28515625" style="37" bestFit="1" customWidth="1"/>
    <col min="258" max="258" width="14.7109375" style="37" bestFit="1" customWidth="1"/>
    <col min="259" max="259" width="16.5703125" style="37" bestFit="1" customWidth="1"/>
    <col min="260" max="260" width="9.85546875" style="37" bestFit="1" customWidth="1"/>
    <col min="261" max="261" width="9" style="37" customWidth="1"/>
    <col min="262" max="262" width="13.28515625" style="37" customWidth="1"/>
    <col min="263" max="263" width="9.5703125" style="37" customWidth="1"/>
    <col min="264" max="512" width="9.140625" style="37"/>
    <col min="513" max="513" width="5.28515625" style="37" bestFit="1" customWidth="1"/>
    <col min="514" max="514" width="14.7109375" style="37" bestFit="1" customWidth="1"/>
    <col min="515" max="515" width="16.5703125" style="37" bestFit="1" customWidth="1"/>
    <col min="516" max="516" width="9.85546875" style="37" bestFit="1" customWidth="1"/>
    <col min="517" max="517" width="9" style="37" customWidth="1"/>
    <col min="518" max="518" width="13.28515625" style="37" customWidth="1"/>
    <col min="519" max="519" width="9.5703125" style="37" customWidth="1"/>
    <col min="520" max="768" width="9.140625" style="37"/>
    <col min="769" max="769" width="5.28515625" style="37" bestFit="1" customWidth="1"/>
    <col min="770" max="770" width="14.7109375" style="37" bestFit="1" customWidth="1"/>
    <col min="771" max="771" width="16.5703125" style="37" bestFit="1" customWidth="1"/>
    <col min="772" max="772" width="9.85546875" style="37" bestFit="1" customWidth="1"/>
    <col min="773" max="773" width="9" style="37" customWidth="1"/>
    <col min="774" max="774" width="13.28515625" style="37" customWidth="1"/>
    <col min="775" max="775" width="9.5703125" style="37" customWidth="1"/>
    <col min="776" max="1024" width="9.140625" style="37"/>
    <col min="1025" max="1025" width="5.28515625" style="37" bestFit="1" customWidth="1"/>
    <col min="1026" max="1026" width="14.7109375" style="37" bestFit="1" customWidth="1"/>
    <col min="1027" max="1027" width="16.5703125" style="37" bestFit="1" customWidth="1"/>
    <col min="1028" max="1028" width="9.85546875" style="37" bestFit="1" customWidth="1"/>
    <col min="1029" max="1029" width="9" style="37" customWidth="1"/>
    <col min="1030" max="1030" width="13.28515625" style="37" customWidth="1"/>
    <col min="1031" max="1031" width="9.5703125" style="37" customWidth="1"/>
    <col min="1032" max="1280" width="9.140625" style="37"/>
    <col min="1281" max="1281" width="5.28515625" style="37" bestFit="1" customWidth="1"/>
    <col min="1282" max="1282" width="14.7109375" style="37" bestFit="1" customWidth="1"/>
    <col min="1283" max="1283" width="16.5703125" style="37" bestFit="1" customWidth="1"/>
    <col min="1284" max="1284" width="9.85546875" style="37" bestFit="1" customWidth="1"/>
    <col min="1285" max="1285" width="9" style="37" customWidth="1"/>
    <col min="1286" max="1286" width="13.28515625" style="37" customWidth="1"/>
    <col min="1287" max="1287" width="9.5703125" style="37" customWidth="1"/>
    <col min="1288" max="1536" width="9.140625" style="37"/>
    <col min="1537" max="1537" width="5.28515625" style="37" bestFit="1" customWidth="1"/>
    <col min="1538" max="1538" width="14.7109375" style="37" bestFit="1" customWidth="1"/>
    <col min="1539" max="1539" width="16.5703125" style="37" bestFit="1" customWidth="1"/>
    <col min="1540" max="1540" width="9.85546875" style="37" bestFit="1" customWidth="1"/>
    <col min="1541" max="1541" width="9" style="37" customWidth="1"/>
    <col min="1542" max="1542" width="13.28515625" style="37" customWidth="1"/>
    <col min="1543" max="1543" width="9.5703125" style="37" customWidth="1"/>
    <col min="1544" max="1792" width="9.140625" style="37"/>
    <col min="1793" max="1793" width="5.28515625" style="37" bestFit="1" customWidth="1"/>
    <col min="1794" max="1794" width="14.7109375" style="37" bestFit="1" customWidth="1"/>
    <col min="1795" max="1795" width="16.5703125" style="37" bestFit="1" customWidth="1"/>
    <col min="1796" max="1796" width="9.85546875" style="37" bestFit="1" customWidth="1"/>
    <col min="1797" max="1797" width="9" style="37" customWidth="1"/>
    <col min="1798" max="1798" width="13.28515625" style="37" customWidth="1"/>
    <col min="1799" max="1799" width="9.5703125" style="37" customWidth="1"/>
    <col min="1800" max="2048" width="9.140625" style="37"/>
    <col min="2049" max="2049" width="5.28515625" style="37" bestFit="1" customWidth="1"/>
    <col min="2050" max="2050" width="14.7109375" style="37" bestFit="1" customWidth="1"/>
    <col min="2051" max="2051" width="16.5703125" style="37" bestFit="1" customWidth="1"/>
    <col min="2052" max="2052" width="9.85546875" style="37" bestFit="1" customWidth="1"/>
    <col min="2053" max="2053" width="9" style="37" customWidth="1"/>
    <col min="2054" max="2054" width="13.28515625" style="37" customWidth="1"/>
    <col min="2055" max="2055" width="9.5703125" style="37" customWidth="1"/>
    <col min="2056" max="2304" width="9.140625" style="37"/>
    <col min="2305" max="2305" width="5.28515625" style="37" bestFit="1" customWidth="1"/>
    <col min="2306" max="2306" width="14.7109375" style="37" bestFit="1" customWidth="1"/>
    <col min="2307" max="2307" width="16.5703125" style="37" bestFit="1" customWidth="1"/>
    <col min="2308" max="2308" width="9.85546875" style="37" bestFit="1" customWidth="1"/>
    <col min="2309" max="2309" width="9" style="37" customWidth="1"/>
    <col min="2310" max="2310" width="13.28515625" style="37" customWidth="1"/>
    <col min="2311" max="2311" width="9.5703125" style="37" customWidth="1"/>
    <col min="2312" max="2560" width="9.140625" style="37"/>
    <col min="2561" max="2561" width="5.28515625" style="37" bestFit="1" customWidth="1"/>
    <col min="2562" max="2562" width="14.7109375" style="37" bestFit="1" customWidth="1"/>
    <col min="2563" max="2563" width="16.5703125" style="37" bestFit="1" customWidth="1"/>
    <col min="2564" max="2564" width="9.85546875" style="37" bestFit="1" customWidth="1"/>
    <col min="2565" max="2565" width="9" style="37" customWidth="1"/>
    <col min="2566" max="2566" width="13.28515625" style="37" customWidth="1"/>
    <col min="2567" max="2567" width="9.5703125" style="37" customWidth="1"/>
    <col min="2568" max="2816" width="9.140625" style="37"/>
    <col min="2817" max="2817" width="5.28515625" style="37" bestFit="1" customWidth="1"/>
    <col min="2818" max="2818" width="14.7109375" style="37" bestFit="1" customWidth="1"/>
    <col min="2819" max="2819" width="16.5703125" style="37" bestFit="1" customWidth="1"/>
    <col min="2820" max="2820" width="9.85546875" style="37" bestFit="1" customWidth="1"/>
    <col min="2821" max="2821" width="9" style="37" customWidth="1"/>
    <col min="2822" max="2822" width="13.28515625" style="37" customWidth="1"/>
    <col min="2823" max="2823" width="9.5703125" style="37" customWidth="1"/>
    <col min="2824" max="3072" width="9.140625" style="37"/>
    <col min="3073" max="3073" width="5.28515625" style="37" bestFit="1" customWidth="1"/>
    <col min="3074" max="3074" width="14.7109375" style="37" bestFit="1" customWidth="1"/>
    <col min="3075" max="3075" width="16.5703125" style="37" bestFit="1" customWidth="1"/>
    <col min="3076" max="3076" width="9.85546875" style="37" bestFit="1" customWidth="1"/>
    <col min="3077" max="3077" width="9" style="37" customWidth="1"/>
    <col min="3078" max="3078" width="13.28515625" style="37" customWidth="1"/>
    <col min="3079" max="3079" width="9.5703125" style="37" customWidth="1"/>
    <col min="3080" max="3328" width="9.140625" style="37"/>
    <col min="3329" max="3329" width="5.28515625" style="37" bestFit="1" customWidth="1"/>
    <col min="3330" max="3330" width="14.7109375" style="37" bestFit="1" customWidth="1"/>
    <col min="3331" max="3331" width="16.5703125" style="37" bestFit="1" customWidth="1"/>
    <col min="3332" max="3332" width="9.85546875" style="37" bestFit="1" customWidth="1"/>
    <col min="3333" max="3333" width="9" style="37" customWidth="1"/>
    <col min="3334" max="3334" width="13.28515625" style="37" customWidth="1"/>
    <col min="3335" max="3335" width="9.5703125" style="37" customWidth="1"/>
    <col min="3336" max="3584" width="9.140625" style="37"/>
    <col min="3585" max="3585" width="5.28515625" style="37" bestFit="1" customWidth="1"/>
    <col min="3586" max="3586" width="14.7109375" style="37" bestFit="1" customWidth="1"/>
    <col min="3587" max="3587" width="16.5703125" style="37" bestFit="1" customWidth="1"/>
    <col min="3588" max="3588" width="9.85546875" style="37" bestFit="1" customWidth="1"/>
    <col min="3589" max="3589" width="9" style="37" customWidth="1"/>
    <col min="3590" max="3590" width="13.28515625" style="37" customWidth="1"/>
    <col min="3591" max="3591" width="9.5703125" style="37" customWidth="1"/>
    <col min="3592" max="3840" width="9.140625" style="37"/>
    <col min="3841" max="3841" width="5.28515625" style="37" bestFit="1" customWidth="1"/>
    <col min="3842" max="3842" width="14.7109375" style="37" bestFit="1" customWidth="1"/>
    <col min="3843" max="3843" width="16.5703125" style="37" bestFit="1" customWidth="1"/>
    <col min="3844" max="3844" width="9.85546875" style="37" bestFit="1" customWidth="1"/>
    <col min="3845" max="3845" width="9" style="37" customWidth="1"/>
    <col min="3846" max="3846" width="13.28515625" style="37" customWidth="1"/>
    <col min="3847" max="3847" width="9.5703125" style="37" customWidth="1"/>
    <col min="3848" max="4096" width="9.140625" style="37"/>
    <col min="4097" max="4097" width="5.28515625" style="37" bestFit="1" customWidth="1"/>
    <col min="4098" max="4098" width="14.7109375" style="37" bestFit="1" customWidth="1"/>
    <col min="4099" max="4099" width="16.5703125" style="37" bestFit="1" customWidth="1"/>
    <col min="4100" max="4100" width="9.85546875" style="37" bestFit="1" customWidth="1"/>
    <col min="4101" max="4101" width="9" style="37" customWidth="1"/>
    <col min="4102" max="4102" width="13.28515625" style="37" customWidth="1"/>
    <col min="4103" max="4103" width="9.5703125" style="37" customWidth="1"/>
    <col min="4104" max="4352" width="9.140625" style="37"/>
    <col min="4353" max="4353" width="5.28515625" style="37" bestFit="1" customWidth="1"/>
    <col min="4354" max="4354" width="14.7109375" style="37" bestFit="1" customWidth="1"/>
    <col min="4355" max="4355" width="16.5703125" style="37" bestFit="1" customWidth="1"/>
    <col min="4356" max="4356" width="9.85546875" style="37" bestFit="1" customWidth="1"/>
    <col min="4357" max="4357" width="9" style="37" customWidth="1"/>
    <col min="4358" max="4358" width="13.28515625" style="37" customWidth="1"/>
    <col min="4359" max="4359" width="9.5703125" style="37" customWidth="1"/>
    <col min="4360" max="4608" width="9.140625" style="37"/>
    <col min="4609" max="4609" width="5.28515625" style="37" bestFit="1" customWidth="1"/>
    <col min="4610" max="4610" width="14.7109375" style="37" bestFit="1" customWidth="1"/>
    <col min="4611" max="4611" width="16.5703125" style="37" bestFit="1" customWidth="1"/>
    <col min="4612" max="4612" width="9.85546875" style="37" bestFit="1" customWidth="1"/>
    <col min="4613" max="4613" width="9" style="37" customWidth="1"/>
    <col min="4614" max="4614" width="13.28515625" style="37" customWidth="1"/>
    <col min="4615" max="4615" width="9.5703125" style="37" customWidth="1"/>
    <col min="4616" max="4864" width="9.140625" style="37"/>
    <col min="4865" max="4865" width="5.28515625" style="37" bestFit="1" customWidth="1"/>
    <col min="4866" max="4866" width="14.7109375" style="37" bestFit="1" customWidth="1"/>
    <col min="4867" max="4867" width="16.5703125" style="37" bestFit="1" customWidth="1"/>
    <col min="4868" max="4868" width="9.85546875" style="37" bestFit="1" customWidth="1"/>
    <col min="4869" max="4869" width="9" style="37" customWidth="1"/>
    <col min="4870" max="4870" width="13.28515625" style="37" customWidth="1"/>
    <col min="4871" max="4871" width="9.5703125" style="37" customWidth="1"/>
    <col min="4872" max="5120" width="9.140625" style="37"/>
    <col min="5121" max="5121" width="5.28515625" style="37" bestFit="1" customWidth="1"/>
    <col min="5122" max="5122" width="14.7109375" style="37" bestFit="1" customWidth="1"/>
    <col min="5123" max="5123" width="16.5703125" style="37" bestFit="1" customWidth="1"/>
    <col min="5124" max="5124" width="9.85546875" style="37" bestFit="1" customWidth="1"/>
    <col min="5125" max="5125" width="9" style="37" customWidth="1"/>
    <col min="5126" max="5126" width="13.28515625" style="37" customWidth="1"/>
    <col min="5127" max="5127" width="9.5703125" style="37" customWidth="1"/>
    <col min="5128" max="5376" width="9.140625" style="37"/>
    <col min="5377" max="5377" width="5.28515625" style="37" bestFit="1" customWidth="1"/>
    <col min="5378" max="5378" width="14.7109375" style="37" bestFit="1" customWidth="1"/>
    <col min="5379" max="5379" width="16.5703125" style="37" bestFit="1" customWidth="1"/>
    <col min="5380" max="5380" width="9.85546875" style="37" bestFit="1" customWidth="1"/>
    <col min="5381" max="5381" width="9" style="37" customWidth="1"/>
    <col min="5382" max="5382" width="13.28515625" style="37" customWidth="1"/>
    <col min="5383" max="5383" width="9.5703125" style="37" customWidth="1"/>
    <col min="5384" max="5632" width="9.140625" style="37"/>
    <col min="5633" max="5633" width="5.28515625" style="37" bestFit="1" customWidth="1"/>
    <col min="5634" max="5634" width="14.7109375" style="37" bestFit="1" customWidth="1"/>
    <col min="5635" max="5635" width="16.5703125" style="37" bestFit="1" customWidth="1"/>
    <col min="5636" max="5636" width="9.85546875" style="37" bestFit="1" customWidth="1"/>
    <col min="5637" max="5637" width="9" style="37" customWidth="1"/>
    <col min="5638" max="5638" width="13.28515625" style="37" customWidth="1"/>
    <col min="5639" max="5639" width="9.5703125" style="37" customWidth="1"/>
    <col min="5640" max="5888" width="9.140625" style="37"/>
    <col min="5889" max="5889" width="5.28515625" style="37" bestFit="1" customWidth="1"/>
    <col min="5890" max="5890" width="14.7109375" style="37" bestFit="1" customWidth="1"/>
    <col min="5891" max="5891" width="16.5703125" style="37" bestFit="1" customWidth="1"/>
    <col min="5892" max="5892" width="9.85546875" style="37" bestFit="1" customWidth="1"/>
    <col min="5893" max="5893" width="9" style="37" customWidth="1"/>
    <col min="5894" max="5894" width="13.28515625" style="37" customWidth="1"/>
    <col min="5895" max="5895" width="9.5703125" style="37" customWidth="1"/>
    <col min="5896" max="6144" width="9.140625" style="37"/>
    <col min="6145" max="6145" width="5.28515625" style="37" bestFit="1" customWidth="1"/>
    <col min="6146" max="6146" width="14.7109375" style="37" bestFit="1" customWidth="1"/>
    <col min="6147" max="6147" width="16.5703125" style="37" bestFit="1" customWidth="1"/>
    <col min="6148" max="6148" width="9.85546875" style="37" bestFit="1" customWidth="1"/>
    <col min="6149" max="6149" width="9" style="37" customWidth="1"/>
    <col min="6150" max="6150" width="13.28515625" style="37" customWidth="1"/>
    <col min="6151" max="6151" width="9.5703125" style="37" customWidth="1"/>
    <col min="6152" max="6400" width="9.140625" style="37"/>
    <col min="6401" max="6401" width="5.28515625" style="37" bestFit="1" customWidth="1"/>
    <col min="6402" max="6402" width="14.7109375" style="37" bestFit="1" customWidth="1"/>
    <col min="6403" max="6403" width="16.5703125" style="37" bestFit="1" customWidth="1"/>
    <col min="6404" max="6404" width="9.85546875" style="37" bestFit="1" customWidth="1"/>
    <col min="6405" max="6405" width="9" style="37" customWidth="1"/>
    <col min="6406" max="6406" width="13.28515625" style="37" customWidth="1"/>
    <col min="6407" max="6407" width="9.5703125" style="37" customWidth="1"/>
    <col min="6408" max="6656" width="9.140625" style="37"/>
    <col min="6657" max="6657" width="5.28515625" style="37" bestFit="1" customWidth="1"/>
    <col min="6658" max="6658" width="14.7109375" style="37" bestFit="1" customWidth="1"/>
    <col min="6659" max="6659" width="16.5703125" style="37" bestFit="1" customWidth="1"/>
    <col min="6660" max="6660" width="9.85546875" style="37" bestFit="1" customWidth="1"/>
    <col min="6661" max="6661" width="9" style="37" customWidth="1"/>
    <col min="6662" max="6662" width="13.28515625" style="37" customWidth="1"/>
    <col min="6663" max="6663" width="9.5703125" style="37" customWidth="1"/>
    <col min="6664" max="6912" width="9.140625" style="37"/>
    <col min="6913" max="6913" width="5.28515625" style="37" bestFit="1" customWidth="1"/>
    <col min="6914" max="6914" width="14.7109375" style="37" bestFit="1" customWidth="1"/>
    <col min="6915" max="6915" width="16.5703125" style="37" bestFit="1" customWidth="1"/>
    <col min="6916" max="6916" width="9.85546875" style="37" bestFit="1" customWidth="1"/>
    <col min="6917" max="6917" width="9" style="37" customWidth="1"/>
    <col min="6918" max="6918" width="13.28515625" style="37" customWidth="1"/>
    <col min="6919" max="6919" width="9.5703125" style="37" customWidth="1"/>
    <col min="6920" max="7168" width="9.140625" style="37"/>
    <col min="7169" max="7169" width="5.28515625" style="37" bestFit="1" customWidth="1"/>
    <col min="7170" max="7170" width="14.7109375" style="37" bestFit="1" customWidth="1"/>
    <col min="7171" max="7171" width="16.5703125" style="37" bestFit="1" customWidth="1"/>
    <col min="7172" max="7172" width="9.85546875" style="37" bestFit="1" customWidth="1"/>
    <col min="7173" max="7173" width="9" style="37" customWidth="1"/>
    <col min="7174" max="7174" width="13.28515625" style="37" customWidth="1"/>
    <col min="7175" max="7175" width="9.5703125" style="37" customWidth="1"/>
    <col min="7176" max="7424" width="9.140625" style="37"/>
    <col min="7425" max="7425" width="5.28515625" style="37" bestFit="1" customWidth="1"/>
    <col min="7426" max="7426" width="14.7109375" style="37" bestFit="1" customWidth="1"/>
    <col min="7427" max="7427" width="16.5703125" style="37" bestFit="1" customWidth="1"/>
    <col min="7428" max="7428" width="9.85546875" style="37" bestFit="1" customWidth="1"/>
    <col min="7429" max="7429" width="9" style="37" customWidth="1"/>
    <col min="7430" max="7430" width="13.28515625" style="37" customWidth="1"/>
    <col min="7431" max="7431" width="9.5703125" style="37" customWidth="1"/>
    <col min="7432" max="7680" width="9.140625" style="37"/>
    <col min="7681" max="7681" width="5.28515625" style="37" bestFit="1" customWidth="1"/>
    <col min="7682" max="7682" width="14.7109375" style="37" bestFit="1" customWidth="1"/>
    <col min="7683" max="7683" width="16.5703125" style="37" bestFit="1" customWidth="1"/>
    <col min="7684" max="7684" width="9.85546875" style="37" bestFit="1" customWidth="1"/>
    <col min="7685" max="7685" width="9" style="37" customWidth="1"/>
    <col min="7686" max="7686" width="13.28515625" style="37" customWidth="1"/>
    <col min="7687" max="7687" width="9.5703125" style="37" customWidth="1"/>
    <col min="7688" max="7936" width="9.140625" style="37"/>
    <col min="7937" max="7937" width="5.28515625" style="37" bestFit="1" customWidth="1"/>
    <col min="7938" max="7938" width="14.7109375" style="37" bestFit="1" customWidth="1"/>
    <col min="7939" max="7939" width="16.5703125" style="37" bestFit="1" customWidth="1"/>
    <col min="7940" max="7940" width="9.85546875" style="37" bestFit="1" customWidth="1"/>
    <col min="7941" max="7941" width="9" style="37" customWidth="1"/>
    <col min="7942" max="7942" width="13.28515625" style="37" customWidth="1"/>
    <col min="7943" max="7943" width="9.5703125" style="37" customWidth="1"/>
    <col min="7944" max="8192" width="9.140625" style="37"/>
    <col min="8193" max="8193" width="5.28515625" style="37" bestFit="1" customWidth="1"/>
    <col min="8194" max="8194" width="14.7109375" style="37" bestFit="1" customWidth="1"/>
    <col min="8195" max="8195" width="16.5703125" style="37" bestFit="1" customWidth="1"/>
    <col min="8196" max="8196" width="9.85546875" style="37" bestFit="1" customWidth="1"/>
    <col min="8197" max="8197" width="9" style="37" customWidth="1"/>
    <col min="8198" max="8198" width="13.28515625" style="37" customWidth="1"/>
    <col min="8199" max="8199" width="9.5703125" style="37" customWidth="1"/>
    <col min="8200" max="8448" width="9.140625" style="37"/>
    <col min="8449" max="8449" width="5.28515625" style="37" bestFit="1" customWidth="1"/>
    <col min="8450" max="8450" width="14.7109375" style="37" bestFit="1" customWidth="1"/>
    <col min="8451" max="8451" width="16.5703125" style="37" bestFit="1" customWidth="1"/>
    <col min="8452" max="8452" width="9.85546875" style="37" bestFit="1" customWidth="1"/>
    <col min="8453" max="8453" width="9" style="37" customWidth="1"/>
    <col min="8454" max="8454" width="13.28515625" style="37" customWidth="1"/>
    <col min="8455" max="8455" width="9.5703125" style="37" customWidth="1"/>
    <col min="8456" max="8704" width="9.140625" style="37"/>
    <col min="8705" max="8705" width="5.28515625" style="37" bestFit="1" customWidth="1"/>
    <col min="8706" max="8706" width="14.7109375" style="37" bestFit="1" customWidth="1"/>
    <col min="8707" max="8707" width="16.5703125" style="37" bestFit="1" customWidth="1"/>
    <col min="8708" max="8708" width="9.85546875" style="37" bestFit="1" customWidth="1"/>
    <col min="8709" max="8709" width="9" style="37" customWidth="1"/>
    <col min="8710" max="8710" width="13.28515625" style="37" customWidth="1"/>
    <col min="8711" max="8711" width="9.5703125" style="37" customWidth="1"/>
    <col min="8712" max="8960" width="9.140625" style="37"/>
    <col min="8961" max="8961" width="5.28515625" style="37" bestFit="1" customWidth="1"/>
    <col min="8962" max="8962" width="14.7109375" style="37" bestFit="1" customWidth="1"/>
    <col min="8963" max="8963" width="16.5703125" style="37" bestFit="1" customWidth="1"/>
    <col min="8964" max="8964" width="9.85546875" style="37" bestFit="1" customWidth="1"/>
    <col min="8965" max="8965" width="9" style="37" customWidth="1"/>
    <col min="8966" max="8966" width="13.28515625" style="37" customWidth="1"/>
    <col min="8967" max="8967" width="9.5703125" style="37" customWidth="1"/>
    <col min="8968" max="9216" width="9.140625" style="37"/>
    <col min="9217" max="9217" width="5.28515625" style="37" bestFit="1" customWidth="1"/>
    <col min="9218" max="9218" width="14.7109375" style="37" bestFit="1" customWidth="1"/>
    <col min="9219" max="9219" width="16.5703125" style="37" bestFit="1" customWidth="1"/>
    <col min="9220" max="9220" width="9.85546875" style="37" bestFit="1" customWidth="1"/>
    <col min="9221" max="9221" width="9" style="37" customWidth="1"/>
    <col min="9222" max="9222" width="13.28515625" style="37" customWidth="1"/>
    <col min="9223" max="9223" width="9.5703125" style="37" customWidth="1"/>
    <col min="9224" max="9472" width="9.140625" style="37"/>
    <col min="9473" max="9473" width="5.28515625" style="37" bestFit="1" customWidth="1"/>
    <col min="9474" max="9474" width="14.7109375" style="37" bestFit="1" customWidth="1"/>
    <col min="9475" max="9475" width="16.5703125" style="37" bestFit="1" customWidth="1"/>
    <col min="9476" max="9476" width="9.85546875" style="37" bestFit="1" customWidth="1"/>
    <col min="9477" max="9477" width="9" style="37" customWidth="1"/>
    <col min="9478" max="9478" width="13.28515625" style="37" customWidth="1"/>
    <col min="9479" max="9479" width="9.5703125" style="37" customWidth="1"/>
    <col min="9480" max="9728" width="9.140625" style="37"/>
    <col min="9729" max="9729" width="5.28515625" style="37" bestFit="1" customWidth="1"/>
    <col min="9730" max="9730" width="14.7109375" style="37" bestFit="1" customWidth="1"/>
    <col min="9731" max="9731" width="16.5703125" style="37" bestFit="1" customWidth="1"/>
    <col min="9732" max="9732" width="9.85546875" style="37" bestFit="1" customWidth="1"/>
    <col min="9733" max="9733" width="9" style="37" customWidth="1"/>
    <col min="9734" max="9734" width="13.28515625" style="37" customWidth="1"/>
    <col min="9735" max="9735" width="9.5703125" style="37" customWidth="1"/>
    <col min="9736" max="9984" width="9.140625" style="37"/>
    <col min="9985" max="9985" width="5.28515625" style="37" bestFit="1" customWidth="1"/>
    <col min="9986" max="9986" width="14.7109375" style="37" bestFit="1" customWidth="1"/>
    <col min="9987" max="9987" width="16.5703125" style="37" bestFit="1" customWidth="1"/>
    <col min="9988" max="9988" width="9.85546875" style="37" bestFit="1" customWidth="1"/>
    <col min="9989" max="9989" width="9" style="37" customWidth="1"/>
    <col min="9990" max="9990" width="13.28515625" style="37" customWidth="1"/>
    <col min="9991" max="9991" width="9.5703125" style="37" customWidth="1"/>
    <col min="9992" max="10240" width="9.140625" style="37"/>
    <col min="10241" max="10241" width="5.28515625" style="37" bestFit="1" customWidth="1"/>
    <col min="10242" max="10242" width="14.7109375" style="37" bestFit="1" customWidth="1"/>
    <col min="10243" max="10243" width="16.5703125" style="37" bestFit="1" customWidth="1"/>
    <col min="10244" max="10244" width="9.85546875" style="37" bestFit="1" customWidth="1"/>
    <col min="10245" max="10245" width="9" style="37" customWidth="1"/>
    <col min="10246" max="10246" width="13.28515625" style="37" customWidth="1"/>
    <col min="10247" max="10247" width="9.5703125" style="37" customWidth="1"/>
    <col min="10248" max="10496" width="9.140625" style="37"/>
    <col min="10497" max="10497" width="5.28515625" style="37" bestFit="1" customWidth="1"/>
    <col min="10498" max="10498" width="14.7109375" style="37" bestFit="1" customWidth="1"/>
    <col min="10499" max="10499" width="16.5703125" style="37" bestFit="1" customWidth="1"/>
    <col min="10500" max="10500" width="9.85546875" style="37" bestFit="1" customWidth="1"/>
    <col min="10501" max="10501" width="9" style="37" customWidth="1"/>
    <col min="10502" max="10502" width="13.28515625" style="37" customWidth="1"/>
    <col min="10503" max="10503" width="9.5703125" style="37" customWidth="1"/>
    <col min="10504" max="10752" width="9.140625" style="37"/>
    <col min="10753" max="10753" width="5.28515625" style="37" bestFit="1" customWidth="1"/>
    <col min="10754" max="10754" width="14.7109375" style="37" bestFit="1" customWidth="1"/>
    <col min="10755" max="10755" width="16.5703125" style="37" bestFit="1" customWidth="1"/>
    <col min="10756" max="10756" width="9.85546875" style="37" bestFit="1" customWidth="1"/>
    <col min="10757" max="10757" width="9" style="37" customWidth="1"/>
    <col min="10758" max="10758" width="13.28515625" style="37" customWidth="1"/>
    <col min="10759" max="10759" width="9.5703125" style="37" customWidth="1"/>
    <col min="10760" max="11008" width="9.140625" style="37"/>
    <col min="11009" max="11009" width="5.28515625" style="37" bestFit="1" customWidth="1"/>
    <col min="11010" max="11010" width="14.7109375" style="37" bestFit="1" customWidth="1"/>
    <col min="11011" max="11011" width="16.5703125" style="37" bestFit="1" customWidth="1"/>
    <col min="11012" max="11012" width="9.85546875" style="37" bestFit="1" customWidth="1"/>
    <col min="11013" max="11013" width="9" style="37" customWidth="1"/>
    <col min="11014" max="11014" width="13.28515625" style="37" customWidth="1"/>
    <col min="11015" max="11015" width="9.5703125" style="37" customWidth="1"/>
    <col min="11016" max="11264" width="9.140625" style="37"/>
    <col min="11265" max="11265" width="5.28515625" style="37" bestFit="1" customWidth="1"/>
    <col min="11266" max="11266" width="14.7109375" style="37" bestFit="1" customWidth="1"/>
    <col min="11267" max="11267" width="16.5703125" style="37" bestFit="1" customWidth="1"/>
    <col min="11268" max="11268" width="9.85546875" style="37" bestFit="1" customWidth="1"/>
    <col min="11269" max="11269" width="9" style="37" customWidth="1"/>
    <col min="11270" max="11270" width="13.28515625" style="37" customWidth="1"/>
    <col min="11271" max="11271" width="9.5703125" style="37" customWidth="1"/>
    <col min="11272" max="11520" width="9.140625" style="37"/>
    <col min="11521" max="11521" width="5.28515625" style="37" bestFit="1" customWidth="1"/>
    <col min="11522" max="11522" width="14.7109375" style="37" bestFit="1" customWidth="1"/>
    <col min="11523" max="11523" width="16.5703125" style="37" bestFit="1" customWidth="1"/>
    <col min="11524" max="11524" width="9.85546875" style="37" bestFit="1" customWidth="1"/>
    <col min="11525" max="11525" width="9" style="37" customWidth="1"/>
    <col min="11526" max="11526" width="13.28515625" style="37" customWidth="1"/>
    <col min="11527" max="11527" width="9.5703125" style="37" customWidth="1"/>
    <col min="11528" max="11776" width="9.140625" style="37"/>
    <col min="11777" max="11777" width="5.28515625" style="37" bestFit="1" customWidth="1"/>
    <col min="11778" max="11778" width="14.7109375" style="37" bestFit="1" customWidth="1"/>
    <col min="11779" max="11779" width="16.5703125" style="37" bestFit="1" customWidth="1"/>
    <col min="11780" max="11780" width="9.85546875" style="37" bestFit="1" customWidth="1"/>
    <col min="11781" max="11781" width="9" style="37" customWidth="1"/>
    <col min="11782" max="11782" width="13.28515625" style="37" customWidth="1"/>
    <col min="11783" max="11783" width="9.5703125" style="37" customWidth="1"/>
    <col min="11784" max="12032" width="9.140625" style="37"/>
    <col min="12033" max="12033" width="5.28515625" style="37" bestFit="1" customWidth="1"/>
    <col min="12034" max="12034" width="14.7109375" style="37" bestFit="1" customWidth="1"/>
    <col min="12035" max="12035" width="16.5703125" style="37" bestFit="1" customWidth="1"/>
    <col min="12036" max="12036" width="9.85546875" style="37" bestFit="1" customWidth="1"/>
    <col min="12037" max="12037" width="9" style="37" customWidth="1"/>
    <col min="12038" max="12038" width="13.28515625" style="37" customWidth="1"/>
    <col min="12039" max="12039" width="9.5703125" style="37" customWidth="1"/>
    <col min="12040" max="12288" width="9.140625" style="37"/>
    <col min="12289" max="12289" width="5.28515625" style="37" bestFit="1" customWidth="1"/>
    <col min="12290" max="12290" width="14.7109375" style="37" bestFit="1" customWidth="1"/>
    <col min="12291" max="12291" width="16.5703125" style="37" bestFit="1" customWidth="1"/>
    <col min="12292" max="12292" width="9.85546875" style="37" bestFit="1" customWidth="1"/>
    <col min="12293" max="12293" width="9" style="37" customWidth="1"/>
    <col min="12294" max="12294" width="13.28515625" style="37" customWidth="1"/>
    <col min="12295" max="12295" width="9.5703125" style="37" customWidth="1"/>
    <col min="12296" max="12544" width="9.140625" style="37"/>
    <col min="12545" max="12545" width="5.28515625" style="37" bestFit="1" customWidth="1"/>
    <col min="12546" max="12546" width="14.7109375" style="37" bestFit="1" customWidth="1"/>
    <col min="12547" max="12547" width="16.5703125" style="37" bestFit="1" customWidth="1"/>
    <col min="12548" max="12548" width="9.85546875" style="37" bestFit="1" customWidth="1"/>
    <col min="12549" max="12549" width="9" style="37" customWidth="1"/>
    <col min="12550" max="12550" width="13.28515625" style="37" customWidth="1"/>
    <col min="12551" max="12551" width="9.5703125" style="37" customWidth="1"/>
    <col min="12552" max="12800" width="9.140625" style="37"/>
    <col min="12801" max="12801" width="5.28515625" style="37" bestFit="1" customWidth="1"/>
    <col min="12802" max="12802" width="14.7109375" style="37" bestFit="1" customWidth="1"/>
    <col min="12803" max="12803" width="16.5703125" style="37" bestFit="1" customWidth="1"/>
    <col min="12804" max="12804" width="9.85546875" style="37" bestFit="1" customWidth="1"/>
    <col min="12805" max="12805" width="9" style="37" customWidth="1"/>
    <col min="12806" max="12806" width="13.28515625" style="37" customWidth="1"/>
    <col min="12807" max="12807" width="9.5703125" style="37" customWidth="1"/>
    <col min="12808" max="13056" width="9.140625" style="37"/>
    <col min="13057" max="13057" width="5.28515625" style="37" bestFit="1" customWidth="1"/>
    <col min="13058" max="13058" width="14.7109375" style="37" bestFit="1" customWidth="1"/>
    <col min="13059" max="13059" width="16.5703125" style="37" bestFit="1" customWidth="1"/>
    <col min="13060" max="13060" width="9.85546875" style="37" bestFit="1" customWidth="1"/>
    <col min="13061" max="13061" width="9" style="37" customWidth="1"/>
    <col min="13062" max="13062" width="13.28515625" style="37" customWidth="1"/>
    <col min="13063" max="13063" width="9.5703125" style="37" customWidth="1"/>
    <col min="13064" max="13312" width="9.140625" style="37"/>
    <col min="13313" max="13313" width="5.28515625" style="37" bestFit="1" customWidth="1"/>
    <col min="13314" max="13314" width="14.7109375" style="37" bestFit="1" customWidth="1"/>
    <col min="13315" max="13315" width="16.5703125" style="37" bestFit="1" customWidth="1"/>
    <col min="13316" max="13316" width="9.85546875" style="37" bestFit="1" customWidth="1"/>
    <col min="13317" max="13317" width="9" style="37" customWidth="1"/>
    <col min="13318" max="13318" width="13.28515625" style="37" customWidth="1"/>
    <col min="13319" max="13319" width="9.5703125" style="37" customWidth="1"/>
    <col min="13320" max="13568" width="9.140625" style="37"/>
    <col min="13569" max="13569" width="5.28515625" style="37" bestFit="1" customWidth="1"/>
    <col min="13570" max="13570" width="14.7109375" style="37" bestFit="1" customWidth="1"/>
    <col min="13571" max="13571" width="16.5703125" style="37" bestFit="1" customWidth="1"/>
    <col min="13572" max="13572" width="9.85546875" style="37" bestFit="1" customWidth="1"/>
    <col min="13573" max="13573" width="9" style="37" customWidth="1"/>
    <col min="13574" max="13574" width="13.28515625" style="37" customWidth="1"/>
    <col min="13575" max="13575" width="9.5703125" style="37" customWidth="1"/>
    <col min="13576" max="13824" width="9.140625" style="37"/>
    <col min="13825" max="13825" width="5.28515625" style="37" bestFit="1" customWidth="1"/>
    <col min="13826" max="13826" width="14.7109375" style="37" bestFit="1" customWidth="1"/>
    <col min="13827" max="13827" width="16.5703125" style="37" bestFit="1" customWidth="1"/>
    <col min="13828" max="13828" width="9.85546875" style="37" bestFit="1" customWidth="1"/>
    <col min="13829" max="13829" width="9" style="37" customWidth="1"/>
    <col min="13830" max="13830" width="13.28515625" style="37" customWidth="1"/>
    <col min="13831" max="13831" width="9.5703125" style="37" customWidth="1"/>
    <col min="13832" max="14080" width="9.140625" style="37"/>
    <col min="14081" max="14081" width="5.28515625" style="37" bestFit="1" customWidth="1"/>
    <col min="14082" max="14082" width="14.7109375" style="37" bestFit="1" customWidth="1"/>
    <col min="14083" max="14083" width="16.5703125" style="37" bestFit="1" customWidth="1"/>
    <col min="14084" max="14084" width="9.85546875" style="37" bestFit="1" customWidth="1"/>
    <col min="14085" max="14085" width="9" style="37" customWidth="1"/>
    <col min="14086" max="14086" width="13.28515625" style="37" customWidth="1"/>
    <col min="14087" max="14087" width="9.5703125" style="37" customWidth="1"/>
    <col min="14088" max="14336" width="9.140625" style="37"/>
    <col min="14337" max="14337" width="5.28515625" style="37" bestFit="1" customWidth="1"/>
    <col min="14338" max="14338" width="14.7109375" style="37" bestFit="1" customWidth="1"/>
    <col min="14339" max="14339" width="16.5703125" style="37" bestFit="1" customWidth="1"/>
    <col min="14340" max="14340" width="9.85546875" style="37" bestFit="1" customWidth="1"/>
    <col min="14341" max="14341" width="9" style="37" customWidth="1"/>
    <col min="14342" max="14342" width="13.28515625" style="37" customWidth="1"/>
    <col min="14343" max="14343" width="9.5703125" style="37" customWidth="1"/>
    <col min="14344" max="14592" width="9.140625" style="37"/>
    <col min="14593" max="14593" width="5.28515625" style="37" bestFit="1" customWidth="1"/>
    <col min="14594" max="14594" width="14.7109375" style="37" bestFit="1" customWidth="1"/>
    <col min="14595" max="14595" width="16.5703125" style="37" bestFit="1" customWidth="1"/>
    <col min="14596" max="14596" width="9.85546875" style="37" bestFit="1" customWidth="1"/>
    <col min="14597" max="14597" width="9" style="37" customWidth="1"/>
    <col min="14598" max="14598" width="13.28515625" style="37" customWidth="1"/>
    <col min="14599" max="14599" width="9.5703125" style="37" customWidth="1"/>
    <col min="14600" max="14848" width="9.140625" style="37"/>
    <col min="14849" max="14849" width="5.28515625" style="37" bestFit="1" customWidth="1"/>
    <col min="14850" max="14850" width="14.7109375" style="37" bestFit="1" customWidth="1"/>
    <col min="14851" max="14851" width="16.5703125" style="37" bestFit="1" customWidth="1"/>
    <col min="14852" max="14852" width="9.85546875" style="37" bestFit="1" customWidth="1"/>
    <col min="14853" max="14853" width="9" style="37" customWidth="1"/>
    <col min="14854" max="14854" width="13.28515625" style="37" customWidth="1"/>
    <col min="14855" max="14855" width="9.5703125" style="37" customWidth="1"/>
    <col min="14856" max="15104" width="9.140625" style="37"/>
    <col min="15105" max="15105" width="5.28515625" style="37" bestFit="1" customWidth="1"/>
    <col min="15106" max="15106" width="14.7109375" style="37" bestFit="1" customWidth="1"/>
    <col min="15107" max="15107" width="16.5703125" style="37" bestFit="1" customWidth="1"/>
    <col min="15108" max="15108" width="9.85546875" style="37" bestFit="1" customWidth="1"/>
    <col min="15109" max="15109" width="9" style="37" customWidth="1"/>
    <col min="15110" max="15110" width="13.28515625" style="37" customWidth="1"/>
    <col min="15111" max="15111" width="9.5703125" style="37" customWidth="1"/>
    <col min="15112" max="15360" width="9.140625" style="37"/>
    <col min="15361" max="15361" width="5.28515625" style="37" bestFit="1" customWidth="1"/>
    <col min="15362" max="15362" width="14.7109375" style="37" bestFit="1" customWidth="1"/>
    <col min="15363" max="15363" width="16.5703125" style="37" bestFit="1" customWidth="1"/>
    <col min="15364" max="15364" width="9.85546875" style="37" bestFit="1" customWidth="1"/>
    <col min="15365" max="15365" width="9" style="37" customWidth="1"/>
    <col min="15366" max="15366" width="13.28515625" style="37" customWidth="1"/>
    <col min="15367" max="15367" width="9.5703125" style="37" customWidth="1"/>
    <col min="15368" max="15616" width="9.140625" style="37"/>
    <col min="15617" max="15617" width="5.28515625" style="37" bestFit="1" customWidth="1"/>
    <col min="15618" max="15618" width="14.7109375" style="37" bestFit="1" customWidth="1"/>
    <col min="15619" max="15619" width="16.5703125" style="37" bestFit="1" customWidth="1"/>
    <col min="15620" max="15620" width="9.85546875" style="37" bestFit="1" customWidth="1"/>
    <col min="15621" max="15621" width="9" style="37" customWidth="1"/>
    <col min="15622" max="15622" width="13.28515625" style="37" customWidth="1"/>
    <col min="15623" max="15623" width="9.5703125" style="37" customWidth="1"/>
    <col min="15624" max="15872" width="9.140625" style="37"/>
    <col min="15873" max="15873" width="5.28515625" style="37" bestFit="1" customWidth="1"/>
    <col min="15874" max="15874" width="14.7109375" style="37" bestFit="1" customWidth="1"/>
    <col min="15875" max="15875" width="16.5703125" style="37" bestFit="1" customWidth="1"/>
    <col min="15876" max="15876" width="9.85546875" style="37" bestFit="1" customWidth="1"/>
    <col min="15877" max="15877" width="9" style="37" customWidth="1"/>
    <col min="15878" max="15878" width="13.28515625" style="37" customWidth="1"/>
    <col min="15879" max="15879" width="9.5703125" style="37" customWidth="1"/>
    <col min="15880" max="16128" width="9.140625" style="37"/>
    <col min="16129" max="16129" width="5.28515625" style="37" bestFit="1" customWidth="1"/>
    <col min="16130" max="16130" width="14.7109375" style="37" bestFit="1" customWidth="1"/>
    <col min="16131" max="16131" width="16.5703125" style="37" bestFit="1" customWidth="1"/>
    <col min="16132" max="16132" width="9.85546875" style="37" bestFit="1" customWidth="1"/>
    <col min="16133" max="16133" width="9" style="37" customWidth="1"/>
    <col min="16134" max="16134" width="13.28515625" style="37" customWidth="1"/>
    <col min="16135" max="16135" width="9.5703125" style="37" customWidth="1"/>
    <col min="16136" max="16384" width="9.140625" style="37"/>
  </cols>
  <sheetData>
    <row r="3" spans="1:11" ht="13.5" thickBot="1" x14ac:dyDescent="0.25"/>
    <row r="4" spans="1:11" x14ac:dyDescent="0.2">
      <c r="A4" s="338" t="s">
        <v>591</v>
      </c>
      <c r="B4" s="339"/>
      <c r="C4" s="339"/>
      <c r="D4" s="339"/>
      <c r="E4" s="339"/>
      <c r="F4" s="339"/>
      <c r="G4" s="340"/>
    </row>
    <row r="5" spans="1:11" x14ac:dyDescent="0.2">
      <c r="A5" s="140"/>
      <c r="B5" s="141"/>
      <c r="C5" s="141"/>
      <c r="D5" s="142"/>
      <c r="E5" s="161"/>
      <c r="F5" s="162"/>
      <c r="G5" s="163"/>
    </row>
    <row r="6" spans="1:11" x14ac:dyDescent="0.2">
      <c r="A6" s="324" t="s">
        <v>505</v>
      </c>
      <c r="B6" s="325"/>
      <c r="C6" s="325"/>
      <c r="D6" s="160"/>
      <c r="E6" s="165"/>
      <c r="F6" s="166"/>
      <c r="G6" s="167"/>
    </row>
    <row r="7" spans="1:11" x14ac:dyDescent="0.2">
      <c r="A7" s="147"/>
      <c r="B7" s="148"/>
      <c r="C7" s="148"/>
      <c r="D7" s="149"/>
      <c r="E7" s="168"/>
      <c r="F7" s="169"/>
      <c r="G7" s="170"/>
    </row>
    <row r="8" spans="1:11" x14ac:dyDescent="0.2">
      <c r="A8" s="331" t="s">
        <v>384</v>
      </c>
      <c r="B8" s="332"/>
      <c r="C8" s="332"/>
      <c r="D8" s="332"/>
      <c r="E8" s="332"/>
      <c r="F8" s="332"/>
      <c r="G8" s="333"/>
    </row>
    <row r="9" spans="1:11" x14ac:dyDescent="0.2">
      <c r="A9" s="151"/>
      <c r="B9" s="152"/>
      <c r="C9" s="152"/>
      <c r="D9" s="199"/>
      <c r="E9" s="171"/>
      <c r="F9" s="172"/>
      <c r="G9" s="173"/>
    </row>
    <row r="10" spans="1:11" x14ac:dyDescent="0.2">
      <c r="A10" s="356" t="s">
        <v>310</v>
      </c>
      <c r="B10" s="357"/>
      <c r="C10" s="358"/>
      <c r="D10" s="268">
        <v>0.1</v>
      </c>
      <c r="E10" s="108"/>
      <c r="F10" s="107"/>
      <c r="G10" s="107"/>
      <c r="H10" s="107"/>
      <c r="I10" s="107"/>
      <c r="J10" s="109"/>
      <c r="K10" s="107"/>
    </row>
    <row r="11" spans="1:11" x14ac:dyDescent="0.2">
      <c r="A11" s="106"/>
      <c r="B11" s="107"/>
      <c r="C11" s="107"/>
      <c r="D11" s="350" t="s">
        <v>24</v>
      </c>
      <c r="E11" s="350" t="s">
        <v>496</v>
      </c>
      <c r="F11" s="352" t="s">
        <v>490</v>
      </c>
      <c r="G11" s="353"/>
      <c r="H11" s="112"/>
      <c r="I11" s="112"/>
      <c r="J11" s="350" t="s">
        <v>494</v>
      </c>
      <c r="K11" s="113" t="s">
        <v>318</v>
      </c>
    </row>
    <row r="12" spans="1:11" x14ac:dyDescent="0.2">
      <c r="A12" s="111" t="s">
        <v>311</v>
      </c>
      <c r="B12" s="113" t="s">
        <v>348</v>
      </c>
      <c r="C12" s="112" t="s">
        <v>356</v>
      </c>
      <c r="D12" s="351"/>
      <c r="E12" s="351"/>
      <c r="F12" s="351" t="s">
        <v>491</v>
      </c>
      <c r="G12" s="350" t="s">
        <v>492</v>
      </c>
      <c r="H12" s="116"/>
      <c r="I12" s="351" t="s">
        <v>493</v>
      </c>
      <c r="J12" s="351"/>
      <c r="K12" s="117" t="s">
        <v>323</v>
      </c>
    </row>
    <row r="13" spans="1:11" x14ac:dyDescent="0.2">
      <c r="A13" s="115"/>
      <c r="B13" s="117" t="s">
        <v>357</v>
      </c>
      <c r="C13" s="116" t="s">
        <v>358</v>
      </c>
      <c r="D13" s="351"/>
      <c r="E13" s="351"/>
      <c r="F13" s="351"/>
      <c r="G13" s="351"/>
      <c r="H13" s="239" t="s">
        <v>330</v>
      </c>
      <c r="I13" s="351"/>
      <c r="J13" s="351"/>
      <c r="K13" s="117" t="s">
        <v>324</v>
      </c>
    </row>
    <row r="14" spans="1:11" x14ac:dyDescent="0.2">
      <c r="A14" s="115"/>
      <c r="B14" s="117"/>
      <c r="C14" s="116"/>
      <c r="D14" s="351"/>
      <c r="E14" s="351"/>
      <c r="F14" s="351"/>
      <c r="G14" s="351"/>
      <c r="H14" s="239"/>
      <c r="I14" s="351"/>
      <c r="J14" s="351"/>
      <c r="K14" s="117" t="s">
        <v>325</v>
      </c>
    </row>
    <row r="15" spans="1:11" x14ac:dyDescent="0.2">
      <c r="A15" s="115"/>
      <c r="B15" s="117"/>
      <c r="C15" s="116"/>
      <c r="D15" s="121"/>
      <c r="E15" s="121"/>
      <c r="F15" s="121"/>
      <c r="G15" s="121"/>
      <c r="H15" s="120"/>
      <c r="I15" s="120"/>
      <c r="J15" s="376"/>
      <c r="K15" s="121" t="s">
        <v>326</v>
      </c>
    </row>
    <row r="16" spans="1:11" x14ac:dyDescent="0.2">
      <c r="A16" s="119"/>
      <c r="B16" s="120"/>
      <c r="C16" s="120"/>
      <c r="D16" s="242"/>
      <c r="E16" s="242"/>
      <c r="F16" s="125"/>
      <c r="G16" s="125"/>
      <c r="H16" s="125"/>
      <c r="I16" s="125"/>
      <c r="J16" s="122" t="s">
        <v>374</v>
      </c>
      <c r="K16" s="125"/>
    </row>
    <row r="17" spans="1:11" x14ac:dyDescent="0.2">
      <c r="A17" s="124"/>
      <c r="B17" s="125"/>
      <c r="C17" s="125"/>
      <c r="D17" s="54"/>
      <c r="E17" s="176"/>
      <c r="F17" s="258"/>
      <c r="G17" s="72"/>
      <c r="H17" s="72"/>
      <c r="I17" s="72"/>
      <c r="J17" s="72"/>
      <c r="K17" s="72"/>
    </row>
    <row r="18" spans="1:11" x14ac:dyDescent="0.2">
      <c r="A18" s="98"/>
      <c r="B18" s="99"/>
      <c r="C18" s="99"/>
      <c r="D18" s="99"/>
      <c r="E18" s="156"/>
      <c r="F18" s="258"/>
      <c r="G18" s="72"/>
      <c r="H18" s="72"/>
      <c r="I18" s="72"/>
      <c r="J18" s="72"/>
      <c r="K18" s="72"/>
    </row>
    <row r="19" spans="1:11" x14ac:dyDescent="0.2">
      <c r="A19" s="98">
        <v>1</v>
      </c>
      <c r="B19" s="99" t="s">
        <v>303</v>
      </c>
      <c r="C19" s="99" t="s">
        <v>359</v>
      </c>
      <c r="D19" s="265">
        <v>0</v>
      </c>
      <c r="E19" s="265">
        <v>0</v>
      </c>
      <c r="F19" s="258">
        <v>152580</v>
      </c>
      <c r="G19" s="72"/>
      <c r="H19" s="185">
        <f t="shared" ref="H19" si="0">+D19+F19+G19</f>
        <v>152580</v>
      </c>
      <c r="I19" s="267">
        <f>SUM(E19:F19)*0.1</f>
        <v>15258</v>
      </c>
      <c r="J19" s="267">
        <f>+I19</f>
        <v>15258</v>
      </c>
      <c r="K19" s="185">
        <f t="shared" ref="K19" si="1">+E19+F19+G19-I19</f>
        <v>137322</v>
      </c>
    </row>
    <row r="20" spans="1:11" x14ac:dyDescent="0.2">
      <c r="A20" s="106"/>
      <c r="B20" s="107"/>
      <c r="C20" s="107"/>
      <c r="D20" s="288"/>
      <c r="E20" s="180"/>
      <c r="F20" s="258"/>
      <c r="G20" s="72"/>
      <c r="H20" s="72"/>
      <c r="I20" s="72"/>
      <c r="J20" s="72"/>
      <c r="K20" s="72"/>
    </row>
    <row r="21" spans="1:11" ht="13.5" thickBot="1" x14ac:dyDescent="0.25">
      <c r="A21" s="132"/>
      <c r="B21" s="133"/>
      <c r="C21" s="133" t="s">
        <v>301</v>
      </c>
      <c r="D21" s="213">
        <f t="shared" ref="D21:K21" si="2">SUM(D19:D20)</f>
        <v>0</v>
      </c>
      <c r="E21" s="157">
        <f t="shared" si="2"/>
        <v>0</v>
      </c>
      <c r="F21" s="213">
        <f t="shared" si="2"/>
        <v>152580</v>
      </c>
      <c r="G21" s="157">
        <f t="shared" si="2"/>
        <v>0</v>
      </c>
      <c r="H21" s="213">
        <f t="shared" si="2"/>
        <v>152580</v>
      </c>
      <c r="I21" s="157">
        <f t="shared" si="2"/>
        <v>15258</v>
      </c>
      <c r="J21" s="213">
        <f t="shared" si="2"/>
        <v>15258</v>
      </c>
      <c r="K21" s="157">
        <f t="shared" si="2"/>
        <v>137322</v>
      </c>
    </row>
    <row r="24" spans="1:11" ht="13.5" thickBot="1" x14ac:dyDescent="0.25"/>
    <row r="25" spans="1:11" x14ac:dyDescent="0.2">
      <c r="A25" s="338" t="s">
        <v>591</v>
      </c>
      <c r="B25" s="339"/>
      <c r="C25" s="339"/>
      <c r="D25" s="339"/>
      <c r="E25" s="339"/>
      <c r="F25" s="339"/>
      <c r="G25" s="340"/>
    </row>
    <row r="26" spans="1:11" x14ac:dyDescent="0.2">
      <c r="A26" s="140"/>
      <c r="B26" s="141"/>
      <c r="C26" s="141"/>
      <c r="D26" s="142"/>
      <c r="E26" s="161"/>
      <c r="F26" s="162"/>
      <c r="G26" s="163"/>
    </row>
    <row r="27" spans="1:11" x14ac:dyDescent="0.2">
      <c r="A27" s="324" t="s">
        <v>506</v>
      </c>
      <c r="B27" s="325"/>
      <c r="C27" s="325"/>
      <c r="D27" s="160"/>
      <c r="E27" s="165"/>
      <c r="F27" s="166"/>
      <c r="G27" s="167"/>
    </row>
    <row r="28" spans="1:11" x14ac:dyDescent="0.2">
      <c r="A28" s="147"/>
      <c r="B28" s="148"/>
      <c r="C28" s="148"/>
      <c r="D28" s="149"/>
      <c r="E28" s="168"/>
      <c r="F28" s="169"/>
      <c r="G28" s="170"/>
    </row>
    <row r="29" spans="1:11" x14ac:dyDescent="0.2">
      <c r="A29" s="331" t="s">
        <v>385</v>
      </c>
      <c r="B29" s="332"/>
      <c r="C29" s="332"/>
      <c r="D29" s="332"/>
      <c r="E29" s="332"/>
      <c r="F29" s="332"/>
      <c r="G29" s="333"/>
    </row>
    <row r="30" spans="1:11" x14ac:dyDescent="0.2">
      <c r="A30" s="151"/>
      <c r="B30" s="152"/>
      <c r="C30" s="152"/>
      <c r="D30" s="199"/>
      <c r="E30" s="171"/>
      <c r="F30" s="172"/>
      <c r="G30" s="173"/>
    </row>
    <row r="31" spans="1:11" x14ac:dyDescent="0.2">
      <c r="A31" s="356" t="s">
        <v>310</v>
      </c>
      <c r="B31" s="357"/>
      <c r="C31" s="358"/>
      <c r="D31" s="268">
        <v>0.1</v>
      </c>
      <c r="E31" s="108"/>
      <c r="F31" s="107"/>
      <c r="G31" s="107"/>
      <c r="H31" s="107"/>
      <c r="I31" s="107"/>
      <c r="J31" s="109"/>
      <c r="K31" s="107"/>
    </row>
    <row r="32" spans="1:11" x14ac:dyDescent="0.2">
      <c r="A32" s="106"/>
      <c r="B32" s="107"/>
      <c r="C32" s="107"/>
      <c r="D32" s="350" t="s">
        <v>24</v>
      </c>
      <c r="E32" s="350" t="s">
        <v>496</v>
      </c>
      <c r="F32" s="352" t="s">
        <v>490</v>
      </c>
      <c r="G32" s="353"/>
      <c r="H32" s="112"/>
      <c r="I32" s="112"/>
      <c r="J32" s="350" t="s">
        <v>494</v>
      </c>
      <c r="K32" s="113" t="s">
        <v>318</v>
      </c>
    </row>
    <row r="33" spans="1:11" x14ac:dyDescent="0.2">
      <c r="A33" s="111" t="s">
        <v>311</v>
      </c>
      <c r="B33" s="113" t="s">
        <v>348</v>
      </c>
      <c r="C33" s="112" t="s">
        <v>356</v>
      </c>
      <c r="D33" s="351"/>
      <c r="E33" s="351"/>
      <c r="F33" s="351" t="s">
        <v>491</v>
      </c>
      <c r="G33" s="350" t="s">
        <v>492</v>
      </c>
      <c r="H33" s="116"/>
      <c r="I33" s="351" t="s">
        <v>493</v>
      </c>
      <c r="J33" s="351"/>
      <c r="K33" s="117" t="s">
        <v>323</v>
      </c>
    </row>
    <row r="34" spans="1:11" x14ac:dyDescent="0.2">
      <c r="A34" s="115"/>
      <c r="B34" s="117" t="s">
        <v>357</v>
      </c>
      <c r="C34" s="116" t="s">
        <v>358</v>
      </c>
      <c r="D34" s="351"/>
      <c r="E34" s="351"/>
      <c r="F34" s="351"/>
      <c r="G34" s="351"/>
      <c r="H34" s="239" t="s">
        <v>330</v>
      </c>
      <c r="I34" s="351"/>
      <c r="J34" s="351"/>
      <c r="K34" s="117" t="s">
        <v>324</v>
      </c>
    </row>
    <row r="35" spans="1:11" x14ac:dyDescent="0.2">
      <c r="A35" s="115"/>
      <c r="B35" s="117"/>
      <c r="C35" s="116"/>
      <c r="D35" s="351"/>
      <c r="E35" s="351"/>
      <c r="F35" s="351"/>
      <c r="G35" s="351"/>
      <c r="H35" s="239"/>
      <c r="I35" s="351"/>
      <c r="J35" s="351"/>
      <c r="K35" s="117" t="s">
        <v>325</v>
      </c>
    </row>
    <row r="36" spans="1:11" x14ac:dyDescent="0.2">
      <c r="A36" s="115"/>
      <c r="B36" s="117"/>
      <c r="C36" s="116"/>
      <c r="D36" s="121"/>
      <c r="E36" s="121"/>
      <c r="F36" s="121"/>
      <c r="G36" s="121"/>
      <c r="H36" s="120"/>
      <c r="I36" s="120"/>
      <c r="J36" s="376"/>
      <c r="K36" s="121" t="s">
        <v>326</v>
      </c>
    </row>
    <row r="37" spans="1:11" x14ac:dyDescent="0.2">
      <c r="A37" s="119"/>
      <c r="B37" s="120"/>
      <c r="C37" s="120"/>
      <c r="D37" s="242"/>
      <c r="E37" s="242"/>
      <c r="F37" s="125"/>
      <c r="G37" s="125"/>
      <c r="H37" s="125"/>
      <c r="I37" s="125"/>
      <c r="J37" s="122" t="s">
        <v>374</v>
      </c>
      <c r="K37" s="125"/>
    </row>
    <row r="38" spans="1:11" x14ac:dyDescent="0.2">
      <c r="A38" s="124"/>
      <c r="B38" s="125"/>
      <c r="C38" s="125"/>
      <c r="D38" s="54"/>
      <c r="E38" s="176"/>
      <c r="F38" s="125"/>
      <c r="G38" s="125"/>
      <c r="H38" s="125"/>
      <c r="I38" s="125"/>
      <c r="J38" s="122" t="s">
        <v>374</v>
      </c>
      <c r="K38" s="125"/>
    </row>
    <row r="39" spans="1:11" x14ac:dyDescent="0.2">
      <c r="A39" s="98"/>
      <c r="B39" s="99"/>
      <c r="C39" s="99"/>
      <c r="D39" s="277"/>
      <c r="E39" s="156"/>
      <c r="F39" s="258"/>
      <c r="G39" s="72"/>
      <c r="H39" s="72"/>
      <c r="I39" s="72"/>
      <c r="J39" s="72"/>
      <c r="K39" s="72"/>
    </row>
    <row r="40" spans="1:11" x14ac:dyDescent="0.2">
      <c r="A40" s="98">
        <v>1</v>
      </c>
      <c r="B40" s="99" t="s">
        <v>121</v>
      </c>
      <c r="C40" s="99" t="s">
        <v>283</v>
      </c>
      <c r="D40" s="265"/>
      <c r="E40" s="265"/>
      <c r="F40" s="258"/>
      <c r="G40" s="267"/>
      <c r="H40" s="185">
        <f>+D40+F40+G40</f>
        <v>0</v>
      </c>
      <c r="I40" s="267">
        <f>SUM(E40:F40)*0.1</f>
        <v>0</v>
      </c>
      <c r="J40" s="267"/>
      <c r="K40" s="185">
        <f>+E40+F40+G40-I40</f>
        <v>0</v>
      </c>
    </row>
    <row r="41" spans="1:11" x14ac:dyDescent="0.2">
      <c r="A41" s="106"/>
      <c r="B41" s="107"/>
      <c r="C41" s="107"/>
      <c r="D41" s="179"/>
      <c r="E41" s="180"/>
      <c r="F41" s="258"/>
      <c r="G41" s="72"/>
      <c r="H41" s="72"/>
      <c r="I41" s="72"/>
      <c r="J41" s="72"/>
      <c r="K41" s="72"/>
    </row>
    <row r="42" spans="1:11" ht="13.5" thickBot="1" x14ac:dyDescent="0.25">
      <c r="A42" s="132"/>
      <c r="B42" s="133"/>
      <c r="C42" s="133" t="s">
        <v>301</v>
      </c>
      <c r="D42" s="213">
        <f t="shared" ref="D42:K42" si="3">SUM(D40:D41)</f>
        <v>0</v>
      </c>
      <c r="E42" s="157">
        <f t="shared" si="3"/>
        <v>0</v>
      </c>
      <c r="F42" s="213">
        <f t="shared" si="3"/>
        <v>0</v>
      </c>
      <c r="G42" s="157">
        <f t="shared" si="3"/>
        <v>0</v>
      </c>
      <c r="H42" s="213">
        <f t="shared" si="3"/>
        <v>0</v>
      </c>
      <c r="I42" s="157">
        <f t="shared" si="3"/>
        <v>0</v>
      </c>
      <c r="J42" s="213">
        <f t="shared" si="3"/>
        <v>0</v>
      </c>
      <c r="K42" s="157">
        <f t="shared" si="3"/>
        <v>0</v>
      </c>
    </row>
    <row r="54" spans="1:11" ht="13.5" thickBot="1" x14ac:dyDescent="0.25"/>
    <row r="55" spans="1:11" x14ac:dyDescent="0.2">
      <c r="A55" s="338" t="s">
        <v>591</v>
      </c>
      <c r="B55" s="339"/>
      <c r="C55" s="339"/>
      <c r="D55" s="339"/>
      <c r="E55" s="339"/>
      <c r="F55" s="339"/>
      <c r="G55" s="340"/>
    </row>
    <row r="56" spans="1:11" x14ac:dyDescent="0.2">
      <c r="A56" s="140"/>
      <c r="B56" s="141"/>
      <c r="C56" s="141"/>
      <c r="D56" s="142"/>
      <c r="E56" s="161"/>
      <c r="F56" s="162"/>
      <c r="G56" s="163"/>
    </row>
    <row r="57" spans="1:11" x14ac:dyDescent="0.2">
      <c r="A57" s="324" t="s">
        <v>507</v>
      </c>
      <c r="B57" s="325"/>
      <c r="C57" s="325"/>
      <c r="D57" s="160"/>
      <c r="E57" s="165"/>
      <c r="F57" s="166"/>
      <c r="G57" s="167"/>
    </row>
    <row r="58" spans="1:11" x14ac:dyDescent="0.2">
      <c r="A58" s="147"/>
      <c r="B58" s="148"/>
      <c r="C58" s="148"/>
      <c r="D58" s="149"/>
      <c r="E58" s="168"/>
      <c r="F58" s="169"/>
      <c r="G58" s="170"/>
    </row>
    <row r="59" spans="1:11" x14ac:dyDescent="0.2">
      <c r="A59" s="331" t="s">
        <v>386</v>
      </c>
      <c r="B59" s="332"/>
      <c r="C59" s="332"/>
      <c r="D59" s="332"/>
      <c r="E59" s="332"/>
      <c r="F59" s="332"/>
      <c r="G59" s="333"/>
    </row>
    <row r="60" spans="1:11" x14ac:dyDescent="0.2">
      <c r="A60" s="151"/>
      <c r="B60" s="152"/>
      <c r="C60" s="152"/>
      <c r="D60" s="199"/>
      <c r="E60" s="171"/>
      <c r="F60" s="172"/>
      <c r="G60" s="173"/>
    </row>
    <row r="61" spans="1:11" x14ac:dyDescent="0.2">
      <c r="A61" s="356" t="s">
        <v>310</v>
      </c>
      <c r="B61" s="357"/>
      <c r="C61" s="358"/>
      <c r="D61" s="108"/>
      <c r="E61" s="108"/>
      <c r="F61" s="107"/>
      <c r="G61" s="107"/>
      <c r="H61" s="107"/>
      <c r="I61" s="107"/>
      <c r="J61" s="109"/>
      <c r="K61" s="107"/>
    </row>
    <row r="62" spans="1:11" x14ac:dyDescent="0.2">
      <c r="A62" s="106"/>
      <c r="B62" s="107"/>
      <c r="C62" s="107"/>
      <c r="D62" s="350" t="s">
        <v>24</v>
      </c>
      <c r="E62" s="350" t="s">
        <v>496</v>
      </c>
      <c r="F62" s="352" t="s">
        <v>490</v>
      </c>
      <c r="G62" s="353"/>
      <c r="H62" s="112"/>
      <c r="I62" s="112"/>
      <c r="J62" s="350" t="s">
        <v>494</v>
      </c>
      <c r="K62" s="113" t="s">
        <v>318</v>
      </c>
    </row>
    <row r="63" spans="1:11" x14ac:dyDescent="0.2">
      <c r="A63" s="111" t="s">
        <v>311</v>
      </c>
      <c r="B63" s="113" t="s">
        <v>348</v>
      </c>
      <c r="C63" s="112" t="s">
        <v>356</v>
      </c>
      <c r="D63" s="351"/>
      <c r="E63" s="351"/>
      <c r="F63" s="351" t="s">
        <v>491</v>
      </c>
      <c r="G63" s="350" t="s">
        <v>492</v>
      </c>
      <c r="H63" s="116"/>
      <c r="I63" s="351" t="s">
        <v>493</v>
      </c>
      <c r="J63" s="351"/>
      <c r="K63" s="117" t="s">
        <v>323</v>
      </c>
    </row>
    <row r="64" spans="1:11" x14ac:dyDescent="0.2">
      <c r="A64" s="115"/>
      <c r="B64" s="117" t="s">
        <v>357</v>
      </c>
      <c r="C64" s="116" t="s">
        <v>358</v>
      </c>
      <c r="D64" s="351"/>
      <c r="E64" s="351"/>
      <c r="F64" s="351"/>
      <c r="G64" s="351"/>
      <c r="H64" s="239" t="s">
        <v>330</v>
      </c>
      <c r="I64" s="351"/>
      <c r="J64" s="351"/>
      <c r="K64" s="117" t="s">
        <v>324</v>
      </c>
    </row>
    <row r="65" spans="1:11" x14ac:dyDescent="0.2">
      <c r="A65" s="115"/>
      <c r="B65" s="117"/>
      <c r="C65" s="116"/>
      <c r="D65" s="351"/>
      <c r="E65" s="351"/>
      <c r="F65" s="351"/>
      <c r="G65" s="351"/>
      <c r="H65" s="239"/>
      <c r="I65" s="351"/>
      <c r="J65" s="351"/>
      <c r="K65" s="117" t="s">
        <v>325</v>
      </c>
    </row>
    <row r="66" spans="1:11" x14ac:dyDescent="0.2">
      <c r="A66" s="115"/>
      <c r="B66" s="117"/>
      <c r="C66" s="116"/>
      <c r="D66" s="121"/>
      <c r="E66" s="121"/>
      <c r="F66" s="121"/>
      <c r="G66" s="121"/>
      <c r="H66" s="120"/>
      <c r="I66" s="120"/>
      <c r="J66" s="376"/>
      <c r="K66" s="121" t="s">
        <v>326</v>
      </c>
    </row>
    <row r="67" spans="1:11" x14ac:dyDescent="0.2">
      <c r="A67" s="119"/>
      <c r="B67" s="120"/>
      <c r="C67" s="120"/>
      <c r="D67" s="242"/>
      <c r="E67" s="242"/>
      <c r="F67" s="125"/>
      <c r="G67" s="125"/>
      <c r="H67" s="125"/>
      <c r="I67" s="125"/>
      <c r="J67" s="122" t="s">
        <v>374</v>
      </c>
      <c r="K67" s="125"/>
    </row>
    <row r="68" spans="1:11" x14ac:dyDescent="0.2">
      <c r="A68" s="124"/>
      <c r="B68" s="125"/>
      <c r="C68" s="125"/>
      <c r="D68" s="156"/>
      <c r="E68" s="177"/>
      <c r="F68" s="258"/>
      <c r="G68" s="72"/>
      <c r="H68" s="72"/>
      <c r="I68" s="72"/>
      <c r="J68" s="72"/>
      <c r="K68" s="72"/>
    </row>
    <row r="69" spans="1:11" x14ac:dyDescent="0.2">
      <c r="A69" s="98"/>
      <c r="B69" s="99"/>
      <c r="C69" s="99"/>
      <c r="D69" s="263"/>
      <c r="E69" s="177"/>
      <c r="F69" s="258"/>
      <c r="G69" s="72"/>
      <c r="H69" s="72"/>
      <c r="I69" s="72"/>
      <c r="J69" s="72"/>
      <c r="K69" s="72"/>
    </row>
    <row r="70" spans="1:11" x14ac:dyDescent="0.2">
      <c r="A70" s="98">
        <v>1</v>
      </c>
      <c r="B70" s="99" t="s">
        <v>360</v>
      </c>
      <c r="C70" s="99" t="s">
        <v>361</v>
      </c>
      <c r="D70" s="265"/>
      <c r="E70" s="265"/>
      <c r="F70" s="258"/>
      <c r="G70" s="72"/>
      <c r="H70" s="185">
        <f>+D70+F70+G70</f>
        <v>0</v>
      </c>
      <c r="I70" s="267">
        <f>+E70*0.6</f>
        <v>0</v>
      </c>
      <c r="J70" s="267"/>
      <c r="K70" s="185">
        <f>+E70+F70+G70-I70</f>
        <v>0</v>
      </c>
    </row>
    <row r="71" spans="1:11" x14ac:dyDescent="0.2">
      <c r="A71" s="106"/>
      <c r="B71" s="107"/>
      <c r="C71" s="107"/>
      <c r="D71" s="156"/>
      <c r="E71" s="177"/>
      <c r="F71" s="258"/>
      <c r="G71" s="72"/>
      <c r="H71" s="72"/>
      <c r="I71" s="72"/>
      <c r="J71" s="72"/>
      <c r="K71" s="72"/>
    </row>
    <row r="72" spans="1:11" s="76" customFormat="1" ht="13.5" thickBot="1" x14ac:dyDescent="0.25">
      <c r="A72" s="132"/>
      <c r="B72" s="133"/>
      <c r="C72" s="133" t="s">
        <v>301</v>
      </c>
      <c r="D72" s="270">
        <f>SUM(D70:D71)</f>
        <v>0</v>
      </c>
      <c r="E72" s="191">
        <f>SUM(E70:E71)</f>
        <v>0</v>
      </c>
      <c r="F72" s="270">
        <f t="shared" ref="F72:K72" si="4">SUM(F70:F71)</f>
        <v>0</v>
      </c>
      <c r="G72" s="191">
        <f t="shared" si="4"/>
        <v>0</v>
      </c>
      <c r="H72" s="270">
        <f t="shared" si="4"/>
        <v>0</v>
      </c>
      <c r="I72" s="191">
        <f t="shared" si="4"/>
        <v>0</v>
      </c>
      <c r="J72" s="270">
        <f t="shared" si="4"/>
        <v>0</v>
      </c>
      <c r="K72" s="191">
        <f t="shared" si="4"/>
        <v>0</v>
      </c>
    </row>
  </sheetData>
  <mergeCells count="33">
    <mergeCell ref="D62:D65"/>
    <mergeCell ref="E62:E65"/>
    <mergeCell ref="F62:G62"/>
    <mergeCell ref="J62:J66"/>
    <mergeCell ref="F63:F65"/>
    <mergeCell ref="G63:G65"/>
    <mergeCell ref="I63:I65"/>
    <mergeCell ref="J11:J15"/>
    <mergeCell ref="F12:F14"/>
    <mergeCell ref="G12:G14"/>
    <mergeCell ref="I12:I14"/>
    <mergeCell ref="D32:D35"/>
    <mergeCell ref="E32:E35"/>
    <mergeCell ref="F32:G32"/>
    <mergeCell ref="J32:J36"/>
    <mergeCell ref="F33:F35"/>
    <mergeCell ref="G33:G35"/>
    <mergeCell ref="I33:I35"/>
    <mergeCell ref="A25:G25"/>
    <mergeCell ref="A4:G4"/>
    <mergeCell ref="A6:C6"/>
    <mergeCell ref="A8:G8"/>
    <mergeCell ref="A10:C10"/>
    <mergeCell ref="D11:D14"/>
    <mergeCell ref="E11:E14"/>
    <mergeCell ref="F11:G11"/>
    <mergeCell ref="A59:G59"/>
    <mergeCell ref="A61:C61"/>
    <mergeCell ref="A27:C27"/>
    <mergeCell ref="A29:G29"/>
    <mergeCell ref="A31:C31"/>
    <mergeCell ref="A55:G55"/>
    <mergeCell ref="A57:C57"/>
  </mergeCells>
  <pageMargins left="0.15" right="0.14000000000000001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81"/>
  <sheetViews>
    <sheetView workbookViewId="0">
      <selection activeCell="G22" sqref="G22"/>
    </sheetView>
  </sheetViews>
  <sheetFormatPr defaultRowHeight="12.75" x14ac:dyDescent="0.2"/>
  <cols>
    <col min="1" max="1" width="6.140625" style="37" customWidth="1"/>
    <col min="2" max="2" width="42.42578125" style="37" customWidth="1"/>
    <col min="3" max="3" width="17" style="159" customWidth="1"/>
    <col min="4" max="4" width="21" style="37" customWidth="1"/>
    <col min="5" max="256" width="9.140625" style="37"/>
    <col min="257" max="257" width="6.140625" style="37" customWidth="1"/>
    <col min="258" max="258" width="42.42578125" style="37" customWidth="1"/>
    <col min="259" max="259" width="17" style="37" customWidth="1"/>
    <col min="260" max="260" width="21" style="37" customWidth="1"/>
    <col min="261" max="512" width="9.140625" style="37"/>
    <col min="513" max="513" width="6.140625" style="37" customWidth="1"/>
    <col min="514" max="514" width="42.42578125" style="37" customWidth="1"/>
    <col min="515" max="515" width="17" style="37" customWidth="1"/>
    <col min="516" max="516" width="21" style="37" customWidth="1"/>
    <col min="517" max="768" width="9.140625" style="37"/>
    <col min="769" max="769" width="6.140625" style="37" customWidth="1"/>
    <col min="770" max="770" width="42.42578125" style="37" customWidth="1"/>
    <col min="771" max="771" width="17" style="37" customWidth="1"/>
    <col min="772" max="772" width="21" style="37" customWidth="1"/>
    <col min="773" max="1024" width="9.140625" style="37"/>
    <col min="1025" max="1025" width="6.140625" style="37" customWidth="1"/>
    <col min="1026" max="1026" width="42.42578125" style="37" customWidth="1"/>
    <col min="1027" max="1027" width="17" style="37" customWidth="1"/>
    <col min="1028" max="1028" width="21" style="37" customWidth="1"/>
    <col min="1029" max="1280" width="9.140625" style="37"/>
    <col min="1281" max="1281" width="6.140625" style="37" customWidth="1"/>
    <col min="1282" max="1282" width="42.42578125" style="37" customWidth="1"/>
    <col min="1283" max="1283" width="17" style="37" customWidth="1"/>
    <col min="1284" max="1284" width="21" style="37" customWidth="1"/>
    <col min="1285" max="1536" width="9.140625" style="37"/>
    <col min="1537" max="1537" width="6.140625" style="37" customWidth="1"/>
    <col min="1538" max="1538" width="42.42578125" style="37" customWidth="1"/>
    <col min="1539" max="1539" width="17" style="37" customWidth="1"/>
    <col min="1540" max="1540" width="21" style="37" customWidth="1"/>
    <col min="1541" max="1792" width="9.140625" style="37"/>
    <col min="1793" max="1793" width="6.140625" style="37" customWidth="1"/>
    <col min="1794" max="1794" width="42.42578125" style="37" customWidth="1"/>
    <col min="1795" max="1795" width="17" style="37" customWidth="1"/>
    <col min="1796" max="1796" width="21" style="37" customWidth="1"/>
    <col min="1797" max="2048" width="9.140625" style="37"/>
    <col min="2049" max="2049" width="6.140625" style="37" customWidth="1"/>
    <col min="2050" max="2050" width="42.42578125" style="37" customWidth="1"/>
    <col min="2051" max="2051" width="17" style="37" customWidth="1"/>
    <col min="2052" max="2052" width="21" style="37" customWidth="1"/>
    <col min="2053" max="2304" width="9.140625" style="37"/>
    <col min="2305" max="2305" width="6.140625" style="37" customWidth="1"/>
    <col min="2306" max="2306" width="42.42578125" style="37" customWidth="1"/>
    <col min="2307" max="2307" width="17" style="37" customWidth="1"/>
    <col min="2308" max="2308" width="21" style="37" customWidth="1"/>
    <col min="2309" max="2560" width="9.140625" style="37"/>
    <col min="2561" max="2561" width="6.140625" style="37" customWidth="1"/>
    <col min="2562" max="2562" width="42.42578125" style="37" customWidth="1"/>
    <col min="2563" max="2563" width="17" style="37" customWidth="1"/>
    <col min="2564" max="2564" width="21" style="37" customWidth="1"/>
    <col min="2565" max="2816" width="9.140625" style="37"/>
    <col min="2817" max="2817" width="6.140625" style="37" customWidth="1"/>
    <col min="2818" max="2818" width="42.42578125" style="37" customWidth="1"/>
    <col min="2819" max="2819" width="17" style="37" customWidth="1"/>
    <col min="2820" max="2820" width="21" style="37" customWidth="1"/>
    <col min="2821" max="3072" width="9.140625" style="37"/>
    <col min="3073" max="3073" width="6.140625" style="37" customWidth="1"/>
    <col min="3074" max="3074" width="42.42578125" style="37" customWidth="1"/>
    <col min="3075" max="3075" width="17" style="37" customWidth="1"/>
    <col min="3076" max="3076" width="21" style="37" customWidth="1"/>
    <col min="3077" max="3328" width="9.140625" style="37"/>
    <col min="3329" max="3329" width="6.140625" style="37" customWidth="1"/>
    <col min="3330" max="3330" width="42.42578125" style="37" customWidth="1"/>
    <col min="3331" max="3331" width="17" style="37" customWidth="1"/>
    <col min="3332" max="3332" width="21" style="37" customWidth="1"/>
    <col min="3333" max="3584" width="9.140625" style="37"/>
    <col min="3585" max="3585" width="6.140625" style="37" customWidth="1"/>
    <col min="3586" max="3586" width="42.42578125" style="37" customWidth="1"/>
    <col min="3587" max="3587" width="17" style="37" customWidth="1"/>
    <col min="3588" max="3588" width="21" style="37" customWidth="1"/>
    <col min="3589" max="3840" width="9.140625" style="37"/>
    <col min="3841" max="3841" width="6.140625" style="37" customWidth="1"/>
    <col min="3842" max="3842" width="42.42578125" style="37" customWidth="1"/>
    <col min="3843" max="3843" width="17" style="37" customWidth="1"/>
    <col min="3844" max="3844" width="21" style="37" customWidth="1"/>
    <col min="3845" max="4096" width="9.140625" style="37"/>
    <col min="4097" max="4097" width="6.140625" style="37" customWidth="1"/>
    <col min="4098" max="4098" width="42.42578125" style="37" customWidth="1"/>
    <col min="4099" max="4099" width="17" style="37" customWidth="1"/>
    <col min="4100" max="4100" width="21" style="37" customWidth="1"/>
    <col min="4101" max="4352" width="9.140625" style="37"/>
    <col min="4353" max="4353" width="6.140625" style="37" customWidth="1"/>
    <col min="4354" max="4354" width="42.42578125" style="37" customWidth="1"/>
    <col min="4355" max="4355" width="17" style="37" customWidth="1"/>
    <col min="4356" max="4356" width="21" style="37" customWidth="1"/>
    <col min="4357" max="4608" width="9.140625" style="37"/>
    <col min="4609" max="4609" width="6.140625" style="37" customWidth="1"/>
    <col min="4610" max="4610" width="42.42578125" style="37" customWidth="1"/>
    <col min="4611" max="4611" width="17" style="37" customWidth="1"/>
    <col min="4612" max="4612" width="21" style="37" customWidth="1"/>
    <col min="4613" max="4864" width="9.140625" style="37"/>
    <col min="4865" max="4865" width="6.140625" style="37" customWidth="1"/>
    <col min="4866" max="4866" width="42.42578125" style="37" customWidth="1"/>
    <col min="4867" max="4867" width="17" style="37" customWidth="1"/>
    <col min="4868" max="4868" width="21" style="37" customWidth="1"/>
    <col min="4869" max="5120" width="9.140625" style="37"/>
    <col min="5121" max="5121" width="6.140625" style="37" customWidth="1"/>
    <col min="5122" max="5122" width="42.42578125" style="37" customWidth="1"/>
    <col min="5123" max="5123" width="17" style="37" customWidth="1"/>
    <col min="5124" max="5124" width="21" style="37" customWidth="1"/>
    <col min="5125" max="5376" width="9.140625" style="37"/>
    <col min="5377" max="5377" width="6.140625" style="37" customWidth="1"/>
    <col min="5378" max="5378" width="42.42578125" style="37" customWidth="1"/>
    <col min="5379" max="5379" width="17" style="37" customWidth="1"/>
    <col min="5380" max="5380" width="21" style="37" customWidth="1"/>
    <col min="5381" max="5632" width="9.140625" style="37"/>
    <col min="5633" max="5633" width="6.140625" style="37" customWidth="1"/>
    <col min="5634" max="5634" width="42.42578125" style="37" customWidth="1"/>
    <col min="5635" max="5635" width="17" style="37" customWidth="1"/>
    <col min="5636" max="5636" width="21" style="37" customWidth="1"/>
    <col min="5637" max="5888" width="9.140625" style="37"/>
    <col min="5889" max="5889" width="6.140625" style="37" customWidth="1"/>
    <col min="5890" max="5890" width="42.42578125" style="37" customWidth="1"/>
    <col min="5891" max="5891" width="17" style="37" customWidth="1"/>
    <col min="5892" max="5892" width="21" style="37" customWidth="1"/>
    <col min="5893" max="6144" width="9.140625" style="37"/>
    <col min="6145" max="6145" width="6.140625" style="37" customWidth="1"/>
    <col min="6146" max="6146" width="42.42578125" style="37" customWidth="1"/>
    <col min="6147" max="6147" width="17" style="37" customWidth="1"/>
    <col min="6148" max="6148" width="21" style="37" customWidth="1"/>
    <col min="6149" max="6400" width="9.140625" style="37"/>
    <col min="6401" max="6401" width="6.140625" style="37" customWidth="1"/>
    <col min="6402" max="6402" width="42.42578125" style="37" customWidth="1"/>
    <col min="6403" max="6403" width="17" style="37" customWidth="1"/>
    <col min="6404" max="6404" width="21" style="37" customWidth="1"/>
    <col min="6405" max="6656" width="9.140625" style="37"/>
    <col min="6657" max="6657" width="6.140625" style="37" customWidth="1"/>
    <col min="6658" max="6658" width="42.42578125" style="37" customWidth="1"/>
    <col min="6659" max="6659" width="17" style="37" customWidth="1"/>
    <col min="6660" max="6660" width="21" style="37" customWidth="1"/>
    <col min="6661" max="6912" width="9.140625" style="37"/>
    <col min="6913" max="6913" width="6.140625" style="37" customWidth="1"/>
    <col min="6914" max="6914" width="42.42578125" style="37" customWidth="1"/>
    <col min="6915" max="6915" width="17" style="37" customWidth="1"/>
    <col min="6916" max="6916" width="21" style="37" customWidth="1"/>
    <col min="6917" max="7168" width="9.140625" style="37"/>
    <col min="7169" max="7169" width="6.140625" style="37" customWidth="1"/>
    <col min="7170" max="7170" width="42.42578125" style="37" customWidth="1"/>
    <col min="7171" max="7171" width="17" style="37" customWidth="1"/>
    <col min="7172" max="7172" width="21" style="37" customWidth="1"/>
    <col min="7173" max="7424" width="9.140625" style="37"/>
    <col min="7425" max="7425" width="6.140625" style="37" customWidth="1"/>
    <col min="7426" max="7426" width="42.42578125" style="37" customWidth="1"/>
    <col min="7427" max="7427" width="17" style="37" customWidth="1"/>
    <col min="7428" max="7428" width="21" style="37" customWidth="1"/>
    <col min="7429" max="7680" width="9.140625" style="37"/>
    <col min="7681" max="7681" width="6.140625" style="37" customWidth="1"/>
    <col min="7682" max="7682" width="42.42578125" style="37" customWidth="1"/>
    <col min="7683" max="7683" width="17" style="37" customWidth="1"/>
    <col min="7684" max="7684" width="21" style="37" customWidth="1"/>
    <col min="7685" max="7936" width="9.140625" style="37"/>
    <col min="7937" max="7937" width="6.140625" style="37" customWidth="1"/>
    <col min="7938" max="7938" width="42.42578125" style="37" customWidth="1"/>
    <col min="7939" max="7939" width="17" style="37" customWidth="1"/>
    <col min="7940" max="7940" width="21" style="37" customWidth="1"/>
    <col min="7941" max="8192" width="9.140625" style="37"/>
    <col min="8193" max="8193" width="6.140625" style="37" customWidth="1"/>
    <col min="8194" max="8194" width="42.42578125" style="37" customWidth="1"/>
    <col min="8195" max="8195" width="17" style="37" customWidth="1"/>
    <col min="8196" max="8196" width="21" style="37" customWidth="1"/>
    <col min="8197" max="8448" width="9.140625" style="37"/>
    <col min="8449" max="8449" width="6.140625" style="37" customWidth="1"/>
    <col min="8450" max="8450" width="42.42578125" style="37" customWidth="1"/>
    <col min="8451" max="8451" width="17" style="37" customWidth="1"/>
    <col min="8452" max="8452" width="21" style="37" customWidth="1"/>
    <col min="8453" max="8704" width="9.140625" style="37"/>
    <col min="8705" max="8705" width="6.140625" style="37" customWidth="1"/>
    <col min="8706" max="8706" width="42.42578125" style="37" customWidth="1"/>
    <col min="8707" max="8707" width="17" style="37" customWidth="1"/>
    <col min="8708" max="8708" width="21" style="37" customWidth="1"/>
    <col min="8709" max="8960" width="9.140625" style="37"/>
    <col min="8961" max="8961" width="6.140625" style="37" customWidth="1"/>
    <col min="8962" max="8962" width="42.42578125" style="37" customWidth="1"/>
    <col min="8963" max="8963" width="17" style="37" customWidth="1"/>
    <col min="8964" max="8964" width="21" style="37" customWidth="1"/>
    <col min="8965" max="9216" width="9.140625" style="37"/>
    <col min="9217" max="9217" width="6.140625" style="37" customWidth="1"/>
    <col min="9218" max="9218" width="42.42578125" style="37" customWidth="1"/>
    <col min="9219" max="9219" width="17" style="37" customWidth="1"/>
    <col min="9220" max="9220" width="21" style="37" customWidth="1"/>
    <col min="9221" max="9472" width="9.140625" style="37"/>
    <col min="9473" max="9473" width="6.140625" style="37" customWidth="1"/>
    <col min="9474" max="9474" width="42.42578125" style="37" customWidth="1"/>
    <col min="9475" max="9475" width="17" style="37" customWidth="1"/>
    <col min="9476" max="9476" width="21" style="37" customWidth="1"/>
    <col min="9477" max="9728" width="9.140625" style="37"/>
    <col min="9729" max="9729" width="6.140625" style="37" customWidth="1"/>
    <col min="9730" max="9730" width="42.42578125" style="37" customWidth="1"/>
    <col min="9731" max="9731" width="17" style="37" customWidth="1"/>
    <col min="9732" max="9732" width="21" style="37" customWidth="1"/>
    <col min="9733" max="9984" width="9.140625" style="37"/>
    <col min="9985" max="9985" width="6.140625" style="37" customWidth="1"/>
    <col min="9986" max="9986" width="42.42578125" style="37" customWidth="1"/>
    <col min="9987" max="9987" width="17" style="37" customWidth="1"/>
    <col min="9988" max="9988" width="21" style="37" customWidth="1"/>
    <col min="9989" max="10240" width="9.140625" style="37"/>
    <col min="10241" max="10241" width="6.140625" style="37" customWidth="1"/>
    <col min="10242" max="10242" width="42.42578125" style="37" customWidth="1"/>
    <col min="10243" max="10243" width="17" style="37" customWidth="1"/>
    <col min="10244" max="10244" width="21" style="37" customWidth="1"/>
    <col min="10245" max="10496" width="9.140625" style="37"/>
    <col min="10497" max="10497" width="6.140625" style="37" customWidth="1"/>
    <col min="10498" max="10498" width="42.42578125" style="37" customWidth="1"/>
    <col min="10499" max="10499" width="17" style="37" customWidth="1"/>
    <col min="10500" max="10500" width="21" style="37" customWidth="1"/>
    <col min="10501" max="10752" width="9.140625" style="37"/>
    <col min="10753" max="10753" width="6.140625" style="37" customWidth="1"/>
    <col min="10754" max="10754" width="42.42578125" style="37" customWidth="1"/>
    <col min="10755" max="10755" width="17" style="37" customWidth="1"/>
    <col min="10756" max="10756" width="21" style="37" customWidth="1"/>
    <col min="10757" max="11008" width="9.140625" style="37"/>
    <col min="11009" max="11009" width="6.140625" style="37" customWidth="1"/>
    <col min="11010" max="11010" width="42.42578125" style="37" customWidth="1"/>
    <col min="11011" max="11011" width="17" style="37" customWidth="1"/>
    <col min="11012" max="11012" width="21" style="37" customWidth="1"/>
    <col min="11013" max="11264" width="9.140625" style="37"/>
    <col min="11265" max="11265" width="6.140625" style="37" customWidth="1"/>
    <col min="11266" max="11266" width="42.42578125" style="37" customWidth="1"/>
    <col min="11267" max="11267" width="17" style="37" customWidth="1"/>
    <col min="11268" max="11268" width="21" style="37" customWidth="1"/>
    <col min="11269" max="11520" width="9.140625" style="37"/>
    <col min="11521" max="11521" width="6.140625" style="37" customWidth="1"/>
    <col min="11522" max="11522" width="42.42578125" style="37" customWidth="1"/>
    <col min="11523" max="11523" width="17" style="37" customWidth="1"/>
    <col min="11524" max="11524" width="21" style="37" customWidth="1"/>
    <col min="11525" max="11776" width="9.140625" style="37"/>
    <col min="11777" max="11777" width="6.140625" style="37" customWidth="1"/>
    <col min="11778" max="11778" width="42.42578125" style="37" customWidth="1"/>
    <col min="11779" max="11779" width="17" style="37" customWidth="1"/>
    <col min="11780" max="11780" width="21" style="37" customWidth="1"/>
    <col min="11781" max="12032" width="9.140625" style="37"/>
    <col min="12033" max="12033" width="6.140625" style="37" customWidth="1"/>
    <col min="12034" max="12034" width="42.42578125" style="37" customWidth="1"/>
    <col min="12035" max="12035" width="17" style="37" customWidth="1"/>
    <col min="12036" max="12036" width="21" style="37" customWidth="1"/>
    <col min="12037" max="12288" width="9.140625" style="37"/>
    <col min="12289" max="12289" width="6.140625" style="37" customWidth="1"/>
    <col min="12290" max="12290" width="42.42578125" style="37" customWidth="1"/>
    <col min="12291" max="12291" width="17" style="37" customWidth="1"/>
    <col min="12292" max="12292" width="21" style="37" customWidth="1"/>
    <col min="12293" max="12544" width="9.140625" style="37"/>
    <col min="12545" max="12545" width="6.140625" style="37" customWidth="1"/>
    <col min="12546" max="12546" width="42.42578125" style="37" customWidth="1"/>
    <col min="12547" max="12547" width="17" style="37" customWidth="1"/>
    <col min="12548" max="12548" width="21" style="37" customWidth="1"/>
    <col min="12549" max="12800" width="9.140625" style="37"/>
    <col min="12801" max="12801" width="6.140625" style="37" customWidth="1"/>
    <col min="12802" max="12802" width="42.42578125" style="37" customWidth="1"/>
    <col min="12803" max="12803" width="17" style="37" customWidth="1"/>
    <col min="12804" max="12804" width="21" style="37" customWidth="1"/>
    <col min="12805" max="13056" width="9.140625" style="37"/>
    <col min="13057" max="13057" width="6.140625" style="37" customWidth="1"/>
    <col min="13058" max="13058" width="42.42578125" style="37" customWidth="1"/>
    <col min="13059" max="13059" width="17" style="37" customWidth="1"/>
    <col min="13060" max="13060" width="21" style="37" customWidth="1"/>
    <col min="13061" max="13312" width="9.140625" style="37"/>
    <col min="13313" max="13313" width="6.140625" style="37" customWidth="1"/>
    <col min="13314" max="13314" width="42.42578125" style="37" customWidth="1"/>
    <col min="13315" max="13315" width="17" style="37" customWidth="1"/>
    <col min="13316" max="13316" width="21" style="37" customWidth="1"/>
    <col min="13317" max="13568" width="9.140625" style="37"/>
    <col min="13569" max="13569" width="6.140625" style="37" customWidth="1"/>
    <col min="13570" max="13570" width="42.42578125" style="37" customWidth="1"/>
    <col min="13571" max="13571" width="17" style="37" customWidth="1"/>
    <col min="13572" max="13572" width="21" style="37" customWidth="1"/>
    <col min="13573" max="13824" width="9.140625" style="37"/>
    <col min="13825" max="13825" width="6.140625" style="37" customWidth="1"/>
    <col min="13826" max="13826" width="42.42578125" style="37" customWidth="1"/>
    <col min="13827" max="13827" width="17" style="37" customWidth="1"/>
    <col min="13828" max="13828" width="21" style="37" customWidth="1"/>
    <col min="13829" max="14080" width="9.140625" style="37"/>
    <col min="14081" max="14081" width="6.140625" style="37" customWidth="1"/>
    <col min="14082" max="14082" width="42.42578125" style="37" customWidth="1"/>
    <col min="14083" max="14083" width="17" style="37" customWidth="1"/>
    <col min="14084" max="14084" width="21" style="37" customWidth="1"/>
    <col min="14085" max="14336" width="9.140625" style="37"/>
    <col min="14337" max="14337" width="6.140625" style="37" customWidth="1"/>
    <col min="14338" max="14338" width="42.42578125" style="37" customWidth="1"/>
    <col min="14339" max="14339" width="17" style="37" customWidth="1"/>
    <col min="14340" max="14340" width="21" style="37" customWidth="1"/>
    <col min="14341" max="14592" width="9.140625" style="37"/>
    <col min="14593" max="14593" width="6.140625" style="37" customWidth="1"/>
    <col min="14594" max="14594" width="42.42578125" style="37" customWidth="1"/>
    <col min="14595" max="14595" width="17" style="37" customWidth="1"/>
    <col min="14596" max="14596" width="21" style="37" customWidth="1"/>
    <col min="14597" max="14848" width="9.140625" style="37"/>
    <col min="14849" max="14849" width="6.140625" style="37" customWidth="1"/>
    <col min="14850" max="14850" width="42.42578125" style="37" customWidth="1"/>
    <col min="14851" max="14851" width="17" style="37" customWidth="1"/>
    <col min="14852" max="14852" width="21" style="37" customWidth="1"/>
    <col min="14853" max="15104" width="9.140625" style="37"/>
    <col min="15105" max="15105" width="6.140625" style="37" customWidth="1"/>
    <col min="15106" max="15106" width="42.42578125" style="37" customWidth="1"/>
    <col min="15107" max="15107" width="17" style="37" customWidth="1"/>
    <col min="15108" max="15108" width="21" style="37" customWidth="1"/>
    <col min="15109" max="15360" width="9.140625" style="37"/>
    <col min="15361" max="15361" width="6.140625" style="37" customWidth="1"/>
    <col min="15362" max="15362" width="42.42578125" style="37" customWidth="1"/>
    <col min="15363" max="15363" width="17" style="37" customWidth="1"/>
    <col min="15364" max="15364" width="21" style="37" customWidth="1"/>
    <col min="15365" max="15616" width="9.140625" style="37"/>
    <col min="15617" max="15617" width="6.140625" style="37" customWidth="1"/>
    <col min="15618" max="15618" width="42.42578125" style="37" customWidth="1"/>
    <col min="15619" max="15619" width="17" style="37" customWidth="1"/>
    <col min="15620" max="15620" width="21" style="37" customWidth="1"/>
    <col min="15621" max="15872" width="9.140625" style="37"/>
    <col min="15873" max="15873" width="6.140625" style="37" customWidth="1"/>
    <col min="15874" max="15874" width="42.42578125" style="37" customWidth="1"/>
    <col min="15875" max="15875" width="17" style="37" customWidth="1"/>
    <col min="15876" max="15876" width="21" style="37" customWidth="1"/>
    <col min="15877" max="16128" width="9.140625" style="37"/>
    <col min="16129" max="16129" width="6.140625" style="37" customWidth="1"/>
    <col min="16130" max="16130" width="42.42578125" style="37" customWidth="1"/>
    <col min="16131" max="16131" width="17" style="37" customWidth="1"/>
    <col min="16132" max="16132" width="21" style="37" customWidth="1"/>
    <col min="16133" max="16384" width="9.140625" style="37"/>
  </cols>
  <sheetData>
    <row r="1" spans="1:8" ht="13.5" thickBot="1" x14ac:dyDescent="0.25"/>
    <row r="2" spans="1:8" x14ac:dyDescent="0.2">
      <c r="A2" s="395" t="s">
        <v>508</v>
      </c>
      <c r="B2" s="396"/>
      <c r="C2" s="397"/>
      <c r="D2" s="398"/>
      <c r="E2" s="138"/>
      <c r="F2" s="138"/>
      <c r="G2" s="138"/>
      <c r="H2" s="138"/>
    </row>
    <row r="3" spans="1:8" x14ac:dyDescent="0.2">
      <c r="A3" s="184"/>
      <c r="B3" s="164"/>
      <c r="C3" s="182"/>
      <c r="D3" s="207"/>
      <c r="E3" s="138"/>
      <c r="F3" s="138"/>
      <c r="G3" s="138"/>
      <c r="H3" s="138"/>
    </row>
    <row r="4" spans="1:8" x14ac:dyDescent="0.2">
      <c r="A4" s="399" t="s">
        <v>369</v>
      </c>
      <c r="B4" s="400"/>
      <c r="C4" s="182"/>
      <c r="D4" s="207"/>
      <c r="E4" s="138"/>
      <c r="F4" s="138"/>
      <c r="G4" s="138"/>
      <c r="H4" s="138"/>
    </row>
    <row r="5" spans="1:8" x14ac:dyDescent="0.2">
      <c r="A5" s="184"/>
      <c r="B5" s="164"/>
      <c r="C5" s="182"/>
      <c r="D5" s="207"/>
      <c r="E5" s="138"/>
      <c r="F5" s="138"/>
      <c r="G5" s="138"/>
      <c r="H5" s="138"/>
    </row>
    <row r="6" spans="1:8" x14ac:dyDescent="0.2">
      <c r="A6" s="401" t="s">
        <v>389</v>
      </c>
      <c r="B6" s="402"/>
      <c r="C6" s="403"/>
      <c r="D6" s="197"/>
      <c r="E6" s="138"/>
      <c r="F6" s="138"/>
      <c r="G6" s="138"/>
      <c r="H6" s="138"/>
    </row>
    <row r="7" spans="1:8" s="76" customFormat="1" x14ac:dyDescent="0.2">
      <c r="A7" s="111" t="s">
        <v>311</v>
      </c>
      <c r="B7" s="112" t="s">
        <v>390</v>
      </c>
      <c r="C7" s="174" t="s">
        <v>391</v>
      </c>
      <c r="D7" s="114" t="s">
        <v>392</v>
      </c>
      <c r="E7" s="208"/>
      <c r="F7" s="208"/>
      <c r="G7" s="208"/>
      <c r="H7" s="208"/>
    </row>
    <row r="8" spans="1:8" s="76" customFormat="1" x14ac:dyDescent="0.2">
      <c r="A8" s="190"/>
      <c r="B8" s="116"/>
      <c r="C8" s="175" t="s">
        <v>393</v>
      </c>
      <c r="D8" s="118" t="s">
        <v>394</v>
      </c>
      <c r="E8" s="208"/>
      <c r="F8" s="208"/>
      <c r="G8" s="208"/>
      <c r="H8" s="208"/>
    </row>
    <row r="9" spans="1:8" s="76" customFormat="1" x14ac:dyDescent="0.2">
      <c r="A9" s="273"/>
      <c r="B9" s="274"/>
      <c r="C9" s="275"/>
      <c r="D9" s="123" t="s">
        <v>395</v>
      </c>
      <c r="E9" s="208"/>
      <c r="F9" s="208"/>
      <c r="G9" s="208"/>
      <c r="H9" s="208"/>
    </row>
    <row r="10" spans="1:8" x14ac:dyDescent="0.2">
      <c r="A10" s="276">
        <v>1</v>
      </c>
      <c r="B10" s="277" t="s">
        <v>396</v>
      </c>
      <c r="C10" s="266">
        <v>35362</v>
      </c>
      <c r="D10" s="197"/>
      <c r="E10" s="138"/>
      <c r="F10" s="138"/>
      <c r="G10" s="138"/>
      <c r="H10" s="138"/>
    </row>
    <row r="11" spans="1:8" x14ac:dyDescent="0.2">
      <c r="A11" s="276"/>
      <c r="B11" s="277"/>
      <c r="C11" s="266"/>
      <c r="D11" s="197"/>
      <c r="E11" s="138"/>
      <c r="F11" s="138"/>
      <c r="G11" s="138"/>
      <c r="H11" s="138"/>
    </row>
    <row r="12" spans="1:8" s="76" customFormat="1" x14ac:dyDescent="0.2">
      <c r="A12" s="278"/>
      <c r="B12" s="279" t="s">
        <v>397</v>
      </c>
      <c r="C12" s="280">
        <f>SUM(C10:C11)</f>
        <v>35362</v>
      </c>
      <c r="D12" s="209"/>
      <c r="E12" s="208"/>
      <c r="F12" s="208"/>
      <c r="G12" s="208"/>
      <c r="H12" s="208"/>
    </row>
    <row r="13" spans="1:8" x14ac:dyDescent="0.2">
      <c r="A13" s="276"/>
      <c r="B13" s="277"/>
      <c r="C13" s="266"/>
      <c r="D13" s="197"/>
      <c r="E13" s="138"/>
      <c r="F13" s="138"/>
      <c r="G13" s="138"/>
      <c r="H13" s="138"/>
    </row>
    <row r="14" spans="1:8" s="76" customFormat="1" x14ac:dyDescent="0.2">
      <c r="A14" s="392" t="s">
        <v>398</v>
      </c>
      <c r="B14" s="393"/>
      <c r="C14" s="394"/>
      <c r="D14" s="209"/>
      <c r="E14" s="208"/>
      <c r="F14" s="208"/>
      <c r="G14" s="208"/>
      <c r="H14" s="208"/>
    </row>
    <row r="15" spans="1:8" s="76" customFormat="1" x14ac:dyDescent="0.2">
      <c r="A15" s="281" t="s">
        <v>311</v>
      </c>
      <c r="B15" s="282" t="s">
        <v>399</v>
      </c>
      <c r="C15" s="283" t="s">
        <v>391</v>
      </c>
      <c r="D15" s="114" t="s">
        <v>400</v>
      </c>
      <c r="E15" s="208"/>
      <c r="F15" s="208"/>
      <c r="G15" s="208"/>
      <c r="H15" s="208"/>
    </row>
    <row r="16" spans="1:8" s="76" customFormat="1" x14ac:dyDescent="0.2">
      <c r="A16" s="284"/>
      <c r="B16" s="274"/>
      <c r="C16" s="275" t="s">
        <v>393</v>
      </c>
      <c r="D16" s="123"/>
      <c r="E16" s="208"/>
      <c r="F16" s="208"/>
      <c r="G16" s="208"/>
      <c r="H16" s="208"/>
    </row>
    <row r="17" spans="1:8" s="76" customFormat="1" x14ac:dyDescent="0.2">
      <c r="A17" s="278" t="s">
        <v>281</v>
      </c>
      <c r="B17" s="279" t="s">
        <v>401</v>
      </c>
      <c r="C17" s="280"/>
      <c r="D17" s="209"/>
      <c r="E17" s="208"/>
      <c r="F17" s="208"/>
      <c r="G17" s="208"/>
      <c r="H17" s="208"/>
    </row>
    <row r="18" spans="1:8" x14ac:dyDescent="0.2">
      <c r="A18" s="276">
        <v>1</v>
      </c>
      <c r="B18" s="277" t="s">
        <v>402</v>
      </c>
      <c r="C18" s="266">
        <v>1563143</v>
      </c>
      <c r="D18" s="197"/>
      <c r="E18" s="138"/>
      <c r="F18" s="138"/>
      <c r="G18" s="138"/>
      <c r="H18" s="138"/>
    </row>
    <row r="19" spans="1:8" x14ac:dyDescent="0.2">
      <c r="A19" s="276">
        <v>2</v>
      </c>
      <c r="B19" s="277" t="s">
        <v>403</v>
      </c>
      <c r="C19" s="266">
        <v>1107666</v>
      </c>
      <c r="D19" s="197"/>
      <c r="E19" s="138"/>
      <c r="F19" s="138"/>
      <c r="G19" s="138"/>
      <c r="H19" s="138"/>
    </row>
    <row r="20" spans="1:8" x14ac:dyDescent="0.2">
      <c r="A20" s="276">
        <v>3</v>
      </c>
      <c r="B20" s="277" t="s">
        <v>404</v>
      </c>
      <c r="C20" s="266">
        <v>2142895.1</v>
      </c>
      <c r="D20" s="197"/>
      <c r="E20" s="138"/>
      <c r="F20" s="138"/>
      <c r="G20" s="138"/>
      <c r="H20" s="138"/>
    </row>
    <row r="21" spans="1:8" x14ac:dyDescent="0.2">
      <c r="A21" s="276"/>
      <c r="B21" s="277"/>
      <c r="C21" s="266"/>
      <c r="D21" s="197"/>
      <c r="E21" s="138"/>
      <c r="F21" s="138"/>
      <c r="G21" s="138"/>
      <c r="H21" s="138"/>
    </row>
    <row r="22" spans="1:8" s="76" customFormat="1" x14ac:dyDescent="0.2">
      <c r="A22" s="278"/>
      <c r="B22" s="279" t="s">
        <v>370</v>
      </c>
      <c r="C22" s="280">
        <f>SUM(C18:C21)</f>
        <v>4813704.0999999996</v>
      </c>
      <c r="D22" s="209"/>
      <c r="E22" s="208"/>
      <c r="F22" s="208"/>
      <c r="G22" s="210"/>
      <c r="H22" s="208"/>
    </row>
    <row r="23" spans="1:8" x14ac:dyDescent="0.2">
      <c r="A23" s="276"/>
      <c r="B23" s="277"/>
      <c r="C23" s="266"/>
      <c r="D23" s="197"/>
      <c r="E23" s="138"/>
      <c r="F23" s="138"/>
      <c r="G23" s="138"/>
      <c r="H23" s="138"/>
    </row>
    <row r="24" spans="1:8" s="76" customFormat="1" x14ac:dyDescent="0.2">
      <c r="A24" s="278" t="s">
        <v>284</v>
      </c>
      <c r="B24" s="279" t="s">
        <v>405</v>
      </c>
      <c r="C24" s="280"/>
      <c r="D24" s="209"/>
      <c r="E24" s="208"/>
      <c r="F24" s="208"/>
      <c r="G24" s="208"/>
      <c r="H24" s="208"/>
    </row>
    <row r="25" spans="1:8" x14ac:dyDescent="0.2">
      <c r="A25" s="276">
        <v>1</v>
      </c>
      <c r="B25" s="277" t="s">
        <v>406</v>
      </c>
      <c r="C25" s="266">
        <v>95087.25</v>
      </c>
      <c r="D25" s="197"/>
      <c r="E25" s="138"/>
      <c r="F25" s="138"/>
      <c r="G25" s="138"/>
      <c r="H25" s="138"/>
    </row>
    <row r="26" spans="1:8" x14ac:dyDescent="0.2">
      <c r="A26" s="276">
        <v>2</v>
      </c>
      <c r="B26" s="277" t="s">
        <v>407</v>
      </c>
      <c r="C26" s="266">
        <v>164609</v>
      </c>
      <c r="D26" s="197"/>
      <c r="E26" s="138"/>
      <c r="F26" s="138"/>
      <c r="G26" s="138"/>
      <c r="H26" s="138"/>
    </row>
    <row r="27" spans="1:8" x14ac:dyDescent="0.2">
      <c r="A27" s="276"/>
      <c r="B27" s="277"/>
      <c r="C27" s="266"/>
      <c r="D27" s="197"/>
      <c r="E27" s="138"/>
      <c r="F27" s="138"/>
      <c r="G27" s="138"/>
      <c r="H27" s="138"/>
    </row>
    <row r="28" spans="1:8" s="76" customFormat="1" x14ac:dyDescent="0.2">
      <c r="A28" s="127"/>
      <c r="B28" s="102" t="s">
        <v>370</v>
      </c>
      <c r="C28" s="191">
        <f>SUM(C25:C27)</f>
        <v>259696.25</v>
      </c>
      <c r="D28" s="209"/>
      <c r="E28" s="208"/>
      <c r="F28" s="208"/>
      <c r="G28" s="208"/>
      <c r="H28" s="208"/>
    </row>
    <row r="29" spans="1:8" x14ac:dyDescent="0.2">
      <c r="A29" s="98"/>
      <c r="B29" s="99"/>
      <c r="C29" s="177"/>
      <c r="D29" s="197"/>
      <c r="E29" s="138"/>
      <c r="F29" s="138"/>
      <c r="G29" s="138"/>
      <c r="H29" s="138"/>
    </row>
    <row r="30" spans="1:8" s="76" customFormat="1" x14ac:dyDescent="0.2">
      <c r="A30" s="127"/>
      <c r="B30" s="102" t="s">
        <v>408</v>
      </c>
      <c r="C30" s="191">
        <f>+C22+C28</f>
        <v>5073400.3499999996</v>
      </c>
      <c r="D30" s="209"/>
      <c r="E30" s="208"/>
      <c r="F30" s="208"/>
      <c r="G30" s="208"/>
      <c r="H30" s="208"/>
    </row>
    <row r="31" spans="1:8" x14ac:dyDescent="0.2">
      <c r="A31" s="98"/>
      <c r="B31" s="99"/>
      <c r="C31" s="177"/>
      <c r="D31" s="197"/>
      <c r="E31" s="138"/>
      <c r="F31" s="138"/>
      <c r="G31" s="138"/>
      <c r="H31" s="138"/>
    </row>
    <row r="32" spans="1:8" s="76" customFormat="1" x14ac:dyDescent="0.2">
      <c r="A32" s="401" t="s">
        <v>409</v>
      </c>
      <c r="B32" s="402"/>
      <c r="C32" s="403"/>
      <c r="D32" s="209"/>
      <c r="E32" s="208"/>
      <c r="F32" s="208"/>
      <c r="G32" s="208"/>
      <c r="H32" s="208"/>
    </row>
    <row r="33" spans="1:8" s="76" customFormat="1" x14ac:dyDescent="0.2">
      <c r="A33" s="127" t="s">
        <v>311</v>
      </c>
      <c r="B33" s="102" t="s">
        <v>410</v>
      </c>
      <c r="C33" s="211" t="s">
        <v>411</v>
      </c>
      <c r="D33" s="209" t="s">
        <v>412</v>
      </c>
      <c r="E33" s="208"/>
      <c r="F33" s="208"/>
      <c r="G33" s="208"/>
      <c r="H33" s="208"/>
    </row>
    <row r="34" spans="1:8" x14ac:dyDescent="0.2">
      <c r="A34" s="98"/>
      <c r="B34" s="99"/>
      <c r="C34" s="177"/>
      <c r="D34" s="197"/>
      <c r="E34" s="138"/>
      <c r="F34" s="138"/>
      <c r="G34" s="138"/>
      <c r="H34" s="138"/>
    </row>
    <row r="35" spans="1:8" s="76" customFormat="1" x14ac:dyDescent="0.2">
      <c r="A35" s="127" t="s">
        <v>281</v>
      </c>
      <c r="B35" s="102" t="s">
        <v>401</v>
      </c>
      <c r="C35" s="285"/>
      <c r="D35" s="195"/>
      <c r="E35" s="208"/>
      <c r="F35" s="208"/>
      <c r="G35" s="208"/>
      <c r="H35" s="208"/>
    </row>
    <row r="36" spans="1:8" x14ac:dyDescent="0.2">
      <c r="A36" s="98">
        <v>1</v>
      </c>
      <c r="B36" s="99" t="s">
        <v>371</v>
      </c>
      <c r="C36" s="266">
        <v>1612108</v>
      </c>
      <c r="D36" s="197" t="s">
        <v>413</v>
      </c>
      <c r="E36" s="138"/>
      <c r="F36" s="138"/>
      <c r="G36" s="138"/>
      <c r="H36" s="138"/>
    </row>
    <row r="37" spans="1:8" x14ac:dyDescent="0.2">
      <c r="A37" s="98">
        <v>2</v>
      </c>
      <c r="B37" s="99" t="s">
        <v>371</v>
      </c>
      <c r="C37" s="266">
        <v>222354</v>
      </c>
      <c r="D37" s="197" t="s">
        <v>414</v>
      </c>
      <c r="E37" s="138"/>
      <c r="F37" s="138"/>
      <c r="G37" s="138"/>
      <c r="H37" s="138"/>
    </row>
    <row r="38" spans="1:8" x14ac:dyDescent="0.2">
      <c r="A38" s="98">
        <v>3</v>
      </c>
      <c r="B38" s="99" t="s">
        <v>371</v>
      </c>
      <c r="C38" s="266">
        <v>1670373</v>
      </c>
      <c r="D38" s="197" t="s">
        <v>415</v>
      </c>
      <c r="E38" s="138"/>
      <c r="F38" s="138"/>
      <c r="G38" s="138"/>
      <c r="H38" s="138"/>
    </row>
    <row r="39" spans="1:8" x14ac:dyDescent="0.2">
      <c r="A39" s="98">
        <v>4</v>
      </c>
      <c r="B39" s="99" t="s">
        <v>371</v>
      </c>
      <c r="C39" s="266">
        <v>2686807</v>
      </c>
      <c r="D39" s="197">
        <v>622684</v>
      </c>
      <c r="E39" s="138"/>
      <c r="F39" s="138"/>
      <c r="G39" s="138"/>
      <c r="H39" s="138"/>
    </row>
    <row r="40" spans="1:8" x14ac:dyDescent="0.2">
      <c r="A40" s="98">
        <v>5</v>
      </c>
      <c r="B40" s="99" t="s">
        <v>371</v>
      </c>
      <c r="C40" s="266">
        <v>1440139</v>
      </c>
      <c r="D40" s="197" t="s">
        <v>416</v>
      </c>
      <c r="E40" s="138"/>
      <c r="F40" s="138"/>
      <c r="G40" s="138"/>
      <c r="H40" s="138"/>
    </row>
    <row r="41" spans="1:8" x14ac:dyDescent="0.2">
      <c r="A41" s="98">
        <v>6</v>
      </c>
      <c r="B41" s="99" t="s">
        <v>371</v>
      </c>
      <c r="C41" s="266">
        <v>4298194</v>
      </c>
      <c r="D41" s="197" t="s">
        <v>417</v>
      </c>
      <c r="E41" s="138"/>
      <c r="F41" s="138"/>
      <c r="G41" s="138"/>
      <c r="H41" s="138"/>
    </row>
    <row r="42" spans="1:8" x14ac:dyDescent="0.2">
      <c r="A42" s="98"/>
      <c r="B42" s="99"/>
      <c r="C42" s="266"/>
      <c r="D42" s="197"/>
      <c r="E42" s="138"/>
      <c r="F42" s="138"/>
      <c r="G42" s="138"/>
      <c r="H42" s="138"/>
    </row>
    <row r="43" spans="1:8" s="76" customFormat="1" x14ac:dyDescent="0.2">
      <c r="A43" s="127"/>
      <c r="B43" s="102" t="s">
        <v>370</v>
      </c>
      <c r="C43" s="280">
        <f>SUM(C36:C42)</f>
        <v>11929975</v>
      </c>
      <c r="D43" s="209"/>
      <c r="E43" s="208"/>
      <c r="F43" s="208"/>
      <c r="G43" s="208"/>
      <c r="H43" s="208"/>
    </row>
    <row r="44" spans="1:8" x14ac:dyDescent="0.2">
      <c r="A44" s="98"/>
      <c r="B44" s="99"/>
      <c r="C44" s="266"/>
      <c r="D44" s="197"/>
      <c r="E44" s="138"/>
      <c r="F44" s="138"/>
      <c r="G44" s="138"/>
      <c r="H44" s="138"/>
    </row>
    <row r="45" spans="1:8" s="76" customFormat="1" x14ac:dyDescent="0.2">
      <c r="A45" s="127" t="s">
        <v>284</v>
      </c>
      <c r="B45" s="102" t="s">
        <v>405</v>
      </c>
      <c r="C45" s="280"/>
      <c r="D45" s="209"/>
      <c r="E45" s="208"/>
      <c r="F45" s="208"/>
      <c r="G45" s="208"/>
      <c r="H45" s="208"/>
    </row>
    <row r="46" spans="1:8" x14ac:dyDescent="0.2">
      <c r="A46" s="98">
        <v>1</v>
      </c>
      <c r="B46" s="99" t="s">
        <v>418</v>
      </c>
      <c r="C46" s="266">
        <v>2693962</v>
      </c>
      <c r="D46" s="197" t="s">
        <v>419</v>
      </c>
      <c r="E46" s="138"/>
      <c r="F46" s="138"/>
      <c r="G46" s="138"/>
      <c r="H46" s="138"/>
    </row>
    <row r="47" spans="1:8" x14ac:dyDescent="0.2">
      <c r="A47" s="98">
        <v>2</v>
      </c>
      <c r="B47" s="99" t="s">
        <v>418</v>
      </c>
      <c r="C47" s="266">
        <v>221052</v>
      </c>
      <c r="D47" s="197" t="s">
        <v>420</v>
      </c>
      <c r="E47" s="138"/>
      <c r="F47" s="138"/>
      <c r="G47" s="138"/>
      <c r="H47" s="138"/>
    </row>
    <row r="48" spans="1:8" x14ac:dyDescent="0.2">
      <c r="A48" s="98">
        <v>3</v>
      </c>
      <c r="B48" s="99" t="s">
        <v>418</v>
      </c>
      <c r="C48" s="266">
        <v>2650869</v>
      </c>
      <c r="D48" s="197">
        <v>1878</v>
      </c>
      <c r="E48" s="138"/>
      <c r="F48" s="138"/>
      <c r="G48" s="138"/>
      <c r="H48" s="138"/>
    </row>
    <row r="49" spans="1:8" x14ac:dyDescent="0.2">
      <c r="A49" s="98">
        <v>4</v>
      </c>
      <c r="B49" s="99" t="s">
        <v>421</v>
      </c>
      <c r="C49" s="266">
        <v>2000000</v>
      </c>
      <c r="D49" s="197">
        <v>96021</v>
      </c>
      <c r="E49" s="138"/>
      <c r="F49" s="138"/>
      <c r="G49" s="138"/>
      <c r="H49" s="138"/>
    </row>
    <row r="50" spans="1:8" x14ac:dyDescent="0.2">
      <c r="A50" s="98"/>
      <c r="B50" s="99"/>
      <c r="C50" s="266"/>
      <c r="D50" s="197"/>
      <c r="E50" s="138"/>
      <c r="F50" s="138"/>
      <c r="G50" s="138"/>
      <c r="H50" s="138"/>
    </row>
    <row r="51" spans="1:8" s="76" customFormat="1" x14ac:dyDescent="0.2">
      <c r="A51" s="127"/>
      <c r="B51" s="102" t="s">
        <v>370</v>
      </c>
      <c r="C51" s="280">
        <f>SUM(C46:C49)</f>
        <v>7565883</v>
      </c>
      <c r="D51" s="209"/>
      <c r="E51" s="208"/>
      <c r="F51" s="208"/>
      <c r="G51" s="208"/>
      <c r="H51" s="208"/>
    </row>
    <row r="52" spans="1:8" x14ac:dyDescent="0.2">
      <c r="A52" s="98"/>
      <c r="B52" s="99"/>
      <c r="C52" s="177"/>
      <c r="D52" s="197"/>
      <c r="E52" s="138"/>
      <c r="F52" s="138"/>
      <c r="G52" s="138"/>
      <c r="H52" s="138"/>
    </row>
    <row r="53" spans="1:8" s="76" customFormat="1" x14ac:dyDescent="0.2">
      <c r="A53" s="127"/>
      <c r="B53" s="102" t="s">
        <v>422</v>
      </c>
      <c r="C53" s="191">
        <f>+C43+C51</f>
        <v>19495858</v>
      </c>
      <c r="D53" s="209"/>
      <c r="E53" s="208"/>
      <c r="F53" s="208"/>
      <c r="G53" s="208"/>
      <c r="H53" s="208"/>
    </row>
    <row r="54" spans="1:8" s="76" customFormat="1" x14ac:dyDescent="0.2">
      <c r="A54" s="127"/>
      <c r="B54" s="102"/>
      <c r="C54" s="191"/>
      <c r="D54" s="209"/>
      <c r="E54" s="208"/>
      <c r="F54" s="208"/>
      <c r="G54" s="208"/>
      <c r="H54" s="208"/>
    </row>
    <row r="55" spans="1:8" x14ac:dyDescent="0.2">
      <c r="A55" s="98"/>
      <c r="B55" s="99"/>
      <c r="C55" s="177"/>
      <c r="D55" s="197"/>
      <c r="E55" s="138"/>
      <c r="F55" s="138"/>
      <c r="G55" s="138"/>
      <c r="H55" s="138"/>
    </row>
    <row r="56" spans="1:8" s="76" customFormat="1" x14ac:dyDescent="0.2">
      <c r="A56" s="392" t="s">
        <v>423</v>
      </c>
      <c r="B56" s="393"/>
      <c r="C56" s="394"/>
      <c r="D56" s="209"/>
      <c r="E56" s="208"/>
      <c r="F56" s="208"/>
      <c r="G56" s="208"/>
      <c r="H56" s="208"/>
    </row>
    <row r="57" spans="1:8" s="76" customFormat="1" x14ac:dyDescent="0.2">
      <c r="A57" s="278" t="s">
        <v>311</v>
      </c>
      <c r="B57" s="279" t="s">
        <v>424</v>
      </c>
      <c r="C57" s="286" t="s">
        <v>411</v>
      </c>
      <c r="D57" s="209"/>
      <c r="E57" s="208"/>
      <c r="F57" s="208"/>
      <c r="G57" s="208"/>
      <c r="H57" s="208"/>
    </row>
    <row r="58" spans="1:8" x14ac:dyDescent="0.2">
      <c r="A58" s="276" t="s">
        <v>425</v>
      </c>
      <c r="B58" s="277" t="s">
        <v>426</v>
      </c>
      <c r="C58" s="266">
        <v>510059</v>
      </c>
      <c r="D58" s="197"/>
      <c r="E58" s="138"/>
      <c r="F58" s="138"/>
      <c r="G58" s="138"/>
      <c r="H58" s="138"/>
    </row>
    <row r="59" spans="1:8" x14ac:dyDescent="0.2">
      <c r="A59" s="276" t="s">
        <v>427</v>
      </c>
      <c r="B59" s="277" t="s">
        <v>428</v>
      </c>
      <c r="C59" s="266">
        <v>7620006</v>
      </c>
      <c r="D59" s="197"/>
      <c r="E59" s="138"/>
      <c r="F59" s="138"/>
      <c r="G59" s="138"/>
      <c r="H59" s="138"/>
    </row>
    <row r="60" spans="1:8" x14ac:dyDescent="0.2">
      <c r="A60" s="276"/>
      <c r="B60" s="277" t="s">
        <v>429</v>
      </c>
      <c r="C60" s="266"/>
      <c r="D60" s="197"/>
      <c r="E60" s="138"/>
      <c r="F60" s="138"/>
      <c r="G60" s="138"/>
      <c r="H60" s="138"/>
    </row>
    <row r="61" spans="1:8" x14ac:dyDescent="0.2">
      <c r="A61" s="276"/>
      <c r="B61" s="277"/>
      <c r="C61" s="266"/>
      <c r="D61" s="197"/>
      <c r="E61" s="138"/>
      <c r="F61" s="138"/>
      <c r="G61" s="138"/>
      <c r="H61" s="138"/>
    </row>
    <row r="62" spans="1:8" s="76" customFormat="1" x14ac:dyDescent="0.2">
      <c r="A62" s="278"/>
      <c r="B62" s="279" t="s">
        <v>430</v>
      </c>
      <c r="C62" s="280">
        <f>SUM(C58:C61)</f>
        <v>8130065</v>
      </c>
      <c r="D62" s="209"/>
      <c r="E62" s="208"/>
      <c r="F62" s="208"/>
      <c r="G62" s="208"/>
      <c r="H62" s="208"/>
    </row>
    <row r="63" spans="1:8" x14ac:dyDescent="0.2">
      <c r="A63" s="98"/>
      <c r="B63" s="99"/>
      <c r="C63" s="177"/>
      <c r="D63" s="197"/>
      <c r="E63" s="138"/>
      <c r="F63" s="138"/>
      <c r="G63" s="138"/>
      <c r="H63" s="138"/>
    </row>
    <row r="64" spans="1:8" s="76" customFormat="1" ht="13.5" thickBot="1" x14ac:dyDescent="0.25">
      <c r="A64" s="132"/>
      <c r="B64" s="133" t="s">
        <v>431</v>
      </c>
      <c r="C64" s="213">
        <f>+C12+C30+C53+C62</f>
        <v>32734685.350000001</v>
      </c>
      <c r="D64" s="214"/>
      <c r="E64" s="208"/>
      <c r="F64" s="208"/>
      <c r="G64" s="208"/>
      <c r="H64" s="208"/>
    </row>
    <row r="65" spans="1:8" x14ac:dyDescent="0.2">
      <c r="A65" s="137"/>
      <c r="B65" s="138"/>
      <c r="C65" s="215"/>
      <c r="D65" s="137"/>
      <c r="E65" s="138"/>
      <c r="F65" s="138"/>
      <c r="G65" s="138"/>
      <c r="H65" s="138"/>
    </row>
    <row r="66" spans="1:8" x14ac:dyDescent="0.2">
      <c r="A66" s="137"/>
      <c r="B66" s="138"/>
      <c r="C66" s="215"/>
      <c r="D66" s="138"/>
      <c r="E66" s="138"/>
      <c r="F66" s="138"/>
      <c r="G66" s="138"/>
      <c r="H66" s="138"/>
    </row>
    <row r="67" spans="1:8" x14ac:dyDescent="0.2">
      <c r="A67" s="137"/>
      <c r="B67" s="138"/>
      <c r="C67" s="215"/>
      <c r="D67" s="138"/>
      <c r="E67" s="138"/>
      <c r="F67" s="138"/>
      <c r="G67" s="138"/>
      <c r="H67" s="138"/>
    </row>
    <row r="68" spans="1:8" x14ac:dyDescent="0.2">
      <c r="A68" s="137"/>
      <c r="B68" s="138"/>
      <c r="C68" s="215"/>
      <c r="D68" s="138"/>
      <c r="E68" s="138"/>
      <c r="F68" s="138"/>
      <c r="G68" s="138"/>
      <c r="H68" s="138"/>
    </row>
    <row r="69" spans="1:8" x14ac:dyDescent="0.2">
      <c r="A69" s="137"/>
      <c r="B69" s="138"/>
      <c r="C69" s="215"/>
      <c r="D69" s="138"/>
      <c r="E69" s="138"/>
      <c r="F69" s="138"/>
      <c r="G69" s="138"/>
      <c r="H69" s="138"/>
    </row>
    <row r="70" spans="1:8" x14ac:dyDescent="0.2">
      <c r="A70" s="137"/>
      <c r="B70" s="138"/>
      <c r="C70" s="215"/>
      <c r="D70" s="138"/>
      <c r="E70" s="138"/>
      <c r="F70" s="138"/>
      <c r="G70" s="138"/>
      <c r="H70" s="138"/>
    </row>
    <row r="71" spans="1:8" x14ac:dyDescent="0.2">
      <c r="A71" s="138"/>
      <c r="B71" s="138"/>
      <c r="C71" s="215"/>
      <c r="D71" s="138"/>
      <c r="E71" s="138"/>
      <c r="F71" s="138"/>
      <c r="G71" s="138"/>
      <c r="H71" s="138"/>
    </row>
    <row r="72" spans="1:8" x14ac:dyDescent="0.2">
      <c r="A72" s="138"/>
      <c r="B72" s="138"/>
      <c r="C72" s="215"/>
      <c r="D72" s="138"/>
      <c r="E72" s="138"/>
      <c r="F72" s="138"/>
      <c r="G72" s="138"/>
      <c r="H72" s="138"/>
    </row>
    <row r="73" spans="1:8" x14ac:dyDescent="0.2">
      <c r="A73" s="138"/>
      <c r="B73" s="138"/>
      <c r="C73" s="215"/>
      <c r="D73" s="138"/>
      <c r="E73" s="138"/>
      <c r="F73" s="138"/>
      <c r="G73" s="138"/>
      <c r="H73" s="138"/>
    </row>
    <row r="74" spans="1:8" x14ac:dyDescent="0.2">
      <c r="A74" s="138"/>
      <c r="B74" s="138"/>
      <c r="C74" s="215"/>
      <c r="D74" s="138"/>
      <c r="E74" s="138"/>
      <c r="F74" s="138"/>
      <c r="G74" s="138"/>
      <c r="H74" s="138"/>
    </row>
    <row r="75" spans="1:8" x14ac:dyDescent="0.2">
      <c r="A75" s="138"/>
      <c r="B75" s="138"/>
      <c r="C75" s="215"/>
      <c r="D75" s="138"/>
      <c r="E75" s="138"/>
      <c r="F75" s="138"/>
      <c r="G75" s="138"/>
      <c r="H75" s="138"/>
    </row>
    <row r="76" spans="1:8" x14ac:dyDescent="0.2">
      <c r="A76" s="138"/>
      <c r="B76" s="138"/>
      <c r="C76" s="215"/>
      <c r="D76" s="138"/>
      <c r="E76" s="138"/>
      <c r="F76" s="138"/>
      <c r="G76" s="138"/>
      <c r="H76" s="138"/>
    </row>
    <row r="77" spans="1:8" x14ac:dyDescent="0.2">
      <c r="A77" s="138"/>
      <c r="B77" s="138"/>
      <c r="C77" s="215"/>
      <c r="D77" s="138"/>
      <c r="E77" s="138"/>
      <c r="F77" s="138"/>
      <c r="G77" s="138"/>
      <c r="H77" s="138"/>
    </row>
    <row r="78" spans="1:8" x14ac:dyDescent="0.2">
      <c r="A78" s="138"/>
      <c r="B78" s="138"/>
      <c r="C78" s="215"/>
      <c r="D78" s="138"/>
      <c r="E78" s="138"/>
      <c r="F78" s="138"/>
      <c r="G78" s="138"/>
      <c r="H78" s="138"/>
    </row>
    <row r="79" spans="1:8" x14ac:dyDescent="0.2">
      <c r="A79" s="138"/>
      <c r="B79" s="138"/>
      <c r="C79" s="215"/>
      <c r="D79" s="138"/>
      <c r="E79" s="138"/>
      <c r="F79" s="138"/>
      <c r="G79" s="138"/>
      <c r="H79" s="138"/>
    </row>
    <row r="80" spans="1:8" x14ac:dyDescent="0.2">
      <c r="A80" s="138"/>
      <c r="B80" s="138"/>
      <c r="C80" s="215"/>
      <c r="D80" s="138"/>
      <c r="E80" s="138"/>
      <c r="F80" s="138"/>
      <c r="G80" s="138"/>
      <c r="H80" s="138"/>
    </row>
    <row r="81" spans="1:8" x14ac:dyDescent="0.2">
      <c r="A81" s="138"/>
      <c r="B81" s="138"/>
      <c r="C81" s="215"/>
      <c r="D81" s="138"/>
      <c r="E81" s="138"/>
      <c r="F81" s="138"/>
      <c r="G81" s="138"/>
      <c r="H81" s="138"/>
    </row>
    <row r="82" spans="1:8" x14ac:dyDescent="0.2">
      <c r="A82" s="138"/>
      <c r="B82" s="138"/>
      <c r="C82" s="215"/>
      <c r="D82" s="138"/>
      <c r="E82" s="138"/>
      <c r="F82" s="138"/>
      <c r="G82" s="138"/>
      <c r="H82" s="138"/>
    </row>
    <row r="83" spans="1:8" x14ac:dyDescent="0.2">
      <c r="A83" s="138"/>
      <c r="B83" s="138"/>
      <c r="C83" s="215"/>
      <c r="D83" s="138"/>
      <c r="E83" s="138"/>
      <c r="F83" s="138"/>
      <c r="G83" s="138"/>
      <c r="H83" s="138"/>
    </row>
    <row r="84" spans="1:8" x14ac:dyDescent="0.2">
      <c r="A84" s="138"/>
      <c r="B84" s="138"/>
      <c r="C84" s="215"/>
      <c r="D84" s="138"/>
      <c r="E84" s="138"/>
      <c r="F84" s="138"/>
      <c r="G84" s="138"/>
      <c r="H84" s="138"/>
    </row>
    <row r="85" spans="1:8" x14ac:dyDescent="0.2">
      <c r="A85" s="138"/>
      <c r="B85" s="138"/>
      <c r="C85" s="215"/>
      <c r="D85" s="138"/>
      <c r="E85" s="138"/>
      <c r="F85" s="138"/>
      <c r="G85" s="138"/>
      <c r="H85" s="138"/>
    </row>
    <row r="86" spans="1:8" x14ac:dyDescent="0.2">
      <c r="A86" s="138"/>
      <c r="B86" s="138"/>
      <c r="C86" s="215"/>
      <c r="D86" s="138"/>
      <c r="E86" s="138"/>
      <c r="F86" s="138"/>
      <c r="G86" s="138"/>
      <c r="H86" s="138"/>
    </row>
    <row r="87" spans="1:8" x14ac:dyDescent="0.2">
      <c r="A87" s="138"/>
      <c r="B87" s="138"/>
      <c r="C87" s="215"/>
      <c r="D87" s="138"/>
      <c r="E87" s="138"/>
      <c r="F87" s="138"/>
      <c r="G87" s="138"/>
      <c r="H87" s="138"/>
    </row>
    <row r="88" spans="1:8" x14ac:dyDescent="0.2">
      <c r="A88" s="138"/>
      <c r="B88" s="138"/>
      <c r="C88" s="215"/>
      <c r="D88" s="138"/>
      <c r="E88" s="138"/>
      <c r="F88" s="138"/>
      <c r="G88" s="138"/>
      <c r="H88" s="138"/>
    </row>
    <row r="89" spans="1:8" x14ac:dyDescent="0.2">
      <c r="A89" s="138"/>
      <c r="B89" s="138"/>
      <c r="C89" s="215"/>
      <c r="D89" s="138"/>
      <c r="E89" s="138"/>
      <c r="F89" s="138"/>
      <c r="G89" s="138"/>
      <c r="H89" s="138"/>
    </row>
    <row r="90" spans="1:8" x14ac:dyDescent="0.2">
      <c r="A90" s="138"/>
      <c r="B90" s="138"/>
      <c r="C90" s="215"/>
      <c r="D90" s="138"/>
      <c r="E90" s="138"/>
      <c r="F90" s="138"/>
      <c r="G90" s="138"/>
      <c r="H90" s="138"/>
    </row>
    <row r="91" spans="1:8" x14ac:dyDescent="0.2">
      <c r="A91" s="138"/>
      <c r="B91" s="138"/>
      <c r="C91" s="215"/>
      <c r="D91" s="138"/>
      <c r="E91" s="138"/>
      <c r="F91" s="138"/>
      <c r="G91" s="138"/>
      <c r="H91" s="138"/>
    </row>
    <row r="92" spans="1:8" x14ac:dyDescent="0.2">
      <c r="A92" s="138"/>
      <c r="B92" s="138"/>
      <c r="C92" s="215"/>
      <c r="D92" s="138"/>
      <c r="E92" s="138"/>
      <c r="F92" s="138"/>
      <c r="G92" s="138"/>
      <c r="H92" s="138"/>
    </row>
    <row r="93" spans="1:8" x14ac:dyDescent="0.2">
      <c r="A93" s="138"/>
      <c r="B93" s="138"/>
      <c r="C93" s="215"/>
      <c r="D93" s="138"/>
      <c r="E93" s="138"/>
      <c r="F93" s="138"/>
      <c r="G93" s="138"/>
      <c r="H93" s="138"/>
    </row>
    <row r="94" spans="1:8" x14ac:dyDescent="0.2">
      <c r="A94" s="138"/>
      <c r="B94" s="138"/>
      <c r="C94" s="215"/>
      <c r="D94" s="138"/>
      <c r="E94" s="138"/>
      <c r="F94" s="138"/>
      <c r="G94" s="138"/>
      <c r="H94" s="138"/>
    </row>
    <row r="95" spans="1:8" x14ac:dyDescent="0.2">
      <c r="A95" s="138"/>
      <c r="B95" s="138"/>
      <c r="C95" s="215"/>
      <c r="D95" s="138"/>
      <c r="E95" s="138"/>
      <c r="F95" s="138"/>
      <c r="G95" s="138"/>
      <c r="H95" s="138"/>
    </row>
    <row r="96" spans="1:8" x14ac:dyDescent="0.2">
      <c r="A96" s="138"/>
      <c r="B96" s="138"/>
      <c r="C96" s="215"/>
      <c r="D96" s="138"/>
      <c r="E96" s="138"/>
      <c r="F96" s="138"/>
      <c r="G96" s="138"/>
      <c r="H96" s="138"/>
    </row>
    <row r="97" spans="1:8" x14ac:dyDescent="0.2">
      <c r="A97" s="138"/>
      <c r="B97" s="138"/>
      <c r="C97" s="215"/>
      <c r="D97" s="138"/>
      <c r="E97" s="138"/>
      <c r="F97" s="138"/>
      <c r="G97" s="138"/>
      <c r="H97" s="138"/>
    </row>
    <row r="98" spans="1:8" x14ac:dyDescent="0.2">
      <c r="A98" s="138"/>
      <c r="B98" s="138"/>
      <c r="C98" s="215"/>
      <c r="D98" s="138"/>
      <c r="E98" s="138"/>
      <c r="F98" s="138"/>
      <c r="G98" s="138"/>
      <c r="H98" s="138"/>
    </row>
    <row r="99" spans="1:8" x14ac:dyDescent="0.2">
      <c r="A99" s="138"/>
      <c r="B99" s="138"/>
      <c r="C99" s="215"/>
      <c r="D99" s="138"/>
      <c r="E99" s="138"/>
      <c r="F99" s="138"/>
      <c r="G99" s="138"/>
      <c r="H99" s="138"/>
    </row>
    <row r="100" spans="1:8" x14ac:dyDescent="0.2">
      <c r="A100" s="138"/>
      <c r="B100" s="138"/>
      <c r="C100" s="215"/>
      <c r="D100" s="138"/>
      <c r="E100" s="138"/>
      <c r="F100" s="138"/>
      <c r="G100" s="138"/>
      <c r="H100" s="138"/>
    </row>
    <row r="101" spans="1:8" x14ac:dyDescent="0.2">
      <c r="A101" s="138"/>
      <c r="B101" s="138"/>
      <c r="C101" s="215"/>
      <c r="D101" s="138"/>
      <c r="E101" s="138"/>
      <c r="F101" s="138"/>
      <c r="G101" s="138"/>
      <c r="H101" s="138"/>
    </row>
    <row r="102" spans="1:8" x14ac:dyDescent="0.2">
      <c r="A102" s="138"/>
      <c r="B102" s="138"/>
      <c r="C102" s="215"/>
      <c r="D102" s="138"/>
      <c r="E102" s="138"/>
      <c r="F102" s="138"/>
      <c r="G102" s="138"/>
      <c r="H102" s="138"/>
    </row>
    <row r="103" spans="1:8" x14ac:dyDescent="0.2">
      <c r="A103" s="138"/>
      <c r="B103" s="138"/>
      <c r="C103" s="215"/>
      <c r="D103" s="138"/>
      <c r="E103" s="138"/>
      <c r="F103" s="138"/>
      <c r="G103" s="138"/>
      <c r="H103" s="138"/>
    </row>
    <row r="104" spans="1:8" x14ac:dyDescent="0.2">
      <c r="A104" s="138"/>
      <c r="B104" s="138"/>
      <c r="C104" s="215"/>
      <c r="D104" s="138"/>
      <c r="E104" s="138"/>
      <c r="F104" s="138"/>
      <c r="G104" s="138"/>
      <c r="H104" s="138"/>
    </row>
    <row r="105" spans="1:8" x14ac:dyDescent="0.2">
      <c r="A105" s="138"/>
      <c r="B105" s="138"/>
      <c r="C105" s="215"/>
      <c r="D105" s="138"/>
      <c r="E105" s="138"/>
      <c r="F105" s="138"/>
      <c r="G105" s="138"/>
      <c r="H105" s="138"/>
    </row>
    <row r="106" spans="1:8" x14ac:dyDescent="0.2">
      <c r="A106" s="138"/>
      <c r="B106" s="138"/>
      <c r="C106" s="215"/>
      <c r="D106" s="138"/>
      <c r="E106" s="138"/>
      <c r="F106" s="138"/>
      <c r="G106" s="138"/>
      <c r="H106" s="138"/>
    </row>
    <row r="107" spans="1:8" x14ac:dyDescent="0.2">
      <c r="A107" s="138"/>
      <c r="B107" s="138"/>
      <c r="C107" s="215"/>
      <c r="D107" s="138"/>
      <c r="E107" s="138"/>
      <c r="F107" s="138"/>
      <c r="G107" s="138"/>
      <c r="H107" s="138"/>
    </row>
    <row r="108" spans="1:8" x14ac:dyDescent="0.2">
      <c r="A108" s="138"/>
      <c r="B108" s="138"/>
      <c r="C108" s="215"/>
      <c r="D108" s="138"/>
      <c r="E108" s="138"/>
      <c r="F108" s="138"/>
      <c r="G108" s="138"/>
      <c r="H108" s="138"/>
    </row>
    <row r="109" spans="1:8" x14ac:dyDescent="0.2">
      <c r="A109" s="138"/>
      <c r="B109" s="138"/>
      <c r="C109" s="215"/>
      <c r="D109" s="138"/>
      <c r="E109" s="138"/>
      <c r="F109" s="138"/>
      <c r="G109" s="138"/>
      <c r="H109" s="138"/>
    </row>
    <row r="110" spans="1:8" x14ac:dyDescent="0.2">
      <c r="A110" s="138"/>
      <c r="B110" s="138"/>
      <c r="C110" s="215"/>
      <c r="D110" s="138"/>
      <c r="E110" s="138"/>
      <c r="F110" s="138"/>
      <c r="G110" s="138"/>
      <c r="H110" s="138"/>
    </row>
    <row r="111" spans="1:8" x14ac:dyDescent="0.2">
      <c r="A111" s="138"/>
      <c r="B111" s="138"/>
      <c r="C111" s="215"/>
      <c r="D111" s="138"/>
      <c r="E111" s="138"/>
      <c r="F111" s="138"/>
      <c r="G111" s="138"/>
      <c r="H111" s="138"/>
    </row>
    <row r="112" spans="1:8" x14ac:dyDescent="0.2">
      <c r="A112" s="138"/>
      <c r="B112" s="138"/>
      <c r="C112" s="215"/>
      <c r="D112" s="138"/>
      <c r="E112" s="138"/>
      <c r="F112" s="138"/>
      <c r="G112" s="138"/>
      <c r="H112" s="138"/>
    </row>
    <row r="113" spans="1:8" x14ac:dyDescent="0.2">
      <c r="A113" s="138"/>
      <c r="B113" s="138"/>
      <c r="C113" s="215"/>
      <c r="D113" s="138"/>
      <c r="E113" s="138"/>
      <c r="F113" s="138"/>
      <c r="G113" s="138"/>
      <c r="H113" s="138"/>
    </row>
    <row r="114" spans="1:8" x14ac:dyDescent="0.2">
      <c r="A114" s="138"/>
      <c r="B114" s="138"/>
      <c r="C114" s="215"/>
      <c r="D114" s="138"/>
      <c r="E114" s="138"/>
      <c r="F114" s="138"/>
      <c r="G114" s="138"/>
      <c r="H114" s="138"/>
    </row>
    <row r="115" spans="1:8" x14ac:dyDescent="0.2">
      <c r="A115" s="138"/>
      <c r="B115" s="138"/>
      <c r="C115" s="215"/>
      <c r="D115" s="138"/>
      <c r="E115" s="138"/>
      <c r="F115" s="138"/>
      <c r="G115" s="138"/>
      <c r="H115" s="138"/>
    </row>
    <row r="116" spans="1:8" x14ac:dyDescent="0.2">
      <c r="A116" s="138"/>
      <c r="B116" s="138"/>
      <c r="C116" s="215"/>
      <c r="D116" s="138"/>
      <c r="E116" s="138"/>
      <c r="F116" s="138"/>
      <c r="G116" s="138"/>
      <c r="H116" s="138"/>
    </row>
    <row r="117" spans="1:8" x14ac:dyDescent="0.2">
      <c r="A117" s="138"/>
      <c r="B117" s="138"/>
      <c r="C117" s="215"/>
      <c r="D117" s="138"/>
      <c r="E117" s="138"/>
      <c r="F117" s="138"/>
      <c r="G117" s="138"/>
      <c r="H117" s="138"/>
    </row>
    <row r="118" spans="1:8" x14ac:dyDescent="0.2">
      <c r="A118" s="138"/>
      <c r="B118" s="138"/>
      <c r="C118" s="215"/>
      <c r="D118" s="138"/>
      <c r="E118" s="138"/>
      <c r="F118" s="138"/>
      <c r="G118" s="138"/>
      <c r="H118" s="138"/>
    </row>
    <row r="119" spans="1:8" x14ac:dyDescent="0.2">
      <c r="A119" s="138"/>
      <c r="B119" s="138"/>
      <c r="C119" s="215"/>
      <c r="D119" s="138"/>
      <c r="E119" s="138"/>
      <c r="F119" s="138"/>
      <c r="G119" s="138"/>
      <c r="H119" s="138"/>
    </row>
    <row r="120" spans="1:8" x14ac:dyDescent="0.2">
      <c r="A120" s="138"/>
      <c r="B120" s="138"/>
      <c r="C120" s="215"/>
      <c r="D120" s="138"/>
      <c r="E120" s="138"/>
      <c r="F120" s="138"/>
      <c r="G120" s="138"/>
      <c r="H120" s="138"/>
    </row>
    <row r="121" spans="1:8" x14ac:dyDescent="0.2">
      <c r="A121" s="138"/>
      <c r="B121" s="138"/>
      <c r="C121" s="215"/>
      <c r="D121" s="138"/>
      <c r="E121" s="138"/>
      <c r="F121" s="138"/>
      <c r="G121" s="138"/>
      <c r="H121" s="138"/>
    </row>
    <row r="122" spans="1:8" x14ac:dyDescent="0.2">
      <c r="A122" s="138"/>
      <c r="B122" s="138"/>
      <c r="C122" s="215"/>
      <c r="D122" s="138"/>
      <c r="E122" s="138"/>
      <c r="F122" s="138"/>
      <c r="G122" s="138"/>
      <c r="H122" s="138"/>
    </row>
    <row r="123" spans="1:8" x14ac:dyDescent="0.2">
      <c r="A123" s="138"/>
      <c r="B123" s="138"/>
      <c r="C123" s="215"/>
      <c r="D123" s="138"/>
      <c r="E123" s="138"/>
      <c r="F123" s="138"/>
      <c r="G123" s="138"/>
      <c r="H123" s="138"/>
    </row>
    <row r="124" spans="1:8" x14ac:dyDescent="0.2">
      <c r="A124" s="138"/>
      <c r="B124" s="138"/>
      <c r="C124" s="215"/>
      <c r="D124" s="138"/>
      <c r="E124" s="138"/>
      <c r="F124" s="138"/>
      <c r="G124" s="138"/>
      <c r="H124" s="138"/>
    </row>
    <row r="125" spans="1:8" x14ac:dyDescent="0.2">
      <c r="A125" s="138"/>
      <c r="B125" s="138"/>
      <c r="C125" s="215"/>
      <c r="D125" s="138"/>
      <c r="E125" s="138"/>
      <c r="F125" s="138"/>
      <c r="G125" s="138"/>
      <c r="H125" s="138"/>
    </row>
    <row r="126" spans="1:8" x14ac:dyDescent="0.2">
      <c r="A126" s="138"/>
      <c r="B126" s="138"/>
      <c r="C126" s="215"/>
      <c r="D126" s="138"/>
      <c r="E126" s="138"/>
      <c r="F126" s="138"/>
      <c r="G126" s="138"/>
      <c r="H126" s="138"/>
    </row>
    <row r="127" spans="1:8" x14ac:dyDescent="0.2">
      <c r="A127" s="138"/>
      <c r="B127" s="138"/>
      <c r="C127" s="215"/>
      <c r="D127" s="138"/>
      <c r="E127" s="138"/>
      <c r="F127" s="138"/>
      <c r="G127" s="138"/>
      <c r="H127" s="138"/>
    </row>
    <row r="128" spans="1:8" x14ac:dyDescent="0.2">
      <c r="A128" s="138"/>
      <c r="B128" s="138"/>
      <c r="C128" s="215"/>
      <c r="D128" s="138"/>
      <c r="E128" s="138"/>
      <c r="F128" s="138"/>
      <c r="G128" s="138"/>
      <c r="H128" s="138"/>
    </row>
    <row r="129" spans="1:8" x14ac:dyDescent="0.2">
      <c r="A129" s="138"/>
      <c r="B129" s="138"/>
      <c r="C129" s="215"/>
      <c r="D129" s="138"/>
      <c r="E129" s="138"/>
      <c r="F129" s="138"/>
      <c r="G129" s="138"/>
      <c r="H129" s="138"/>
    </row>
    <row r="130" spans="1:8" x14ac:dyDescent="0.2">
      <c r="A130" s="138"/>
      <c r="B130" s="138"/>
      <c r="C130" s="215"/>
      <c r="D130" s="138"/>
      <c r="E130" s="138"/>
      <c r="F130" s="138"/>
      <c r="G130" s="138"/>
      <c r="H130" s="138"/>
    </row>
    <row r="131" spans="1:8" x14ac:dyDescent="0.2">
      <c r="A131" s="138"/>
      <c r="B131" s="138"/>
      <c r="C131" s="215"/>
      <c r="D131" s="138"/>
      <c r="E131" s="138"/>
      <c r="F131" s="138"/>
      <c r="G131" s="138"/>
      <c r="H131" s="138"/>
    </row>
    <row r="132" spans="1:8" x14ac:dyDescent="0.2">
      <c r="A132" s="138"/>
      <c r="B132" s="138"/>
      <c r="C132" s="215"/>
      <c r="D132" s="138"/>
      <c r="E132" s="138"/>
      <c r="F132" s="138"/>
      <c r="G132" s="138"/>
      <c r="H132" s="138"/>
    </row>
    <row r="133" spans="1:8" x14ac:dyDescent="0.2">
      <c r="A133" s="138"/>
      <c r="B133" s="138"/>
      <c r="C133" s="215"/>
      <c r="D133" s="138"/>
      <c r="E133" s="138"/>
      <c r="F133" s="138"/>
      <c r="G133" s="138"/>
      <c r="H133" s="138"/>
    </row>
    <row r="134" spans="1:8" x14ac:dyDescent="0.2">
      <c r="A134" s="138"/>
      <c r="B134" s="138"/>
      <c r="C134" s="215"/>
      <c r="D134" s="138"/>
      <c r="E134" s="138"/>
      <c r="F134" s="138"/>
      <c r="G134" s="138"/>
      <c r="H134" s="138"/>
    </row>
    <row r="135" spans="1:8" x14ac:dyDescent="0.2">
      <c r="A135" s="138"/>
      <c r="B135" s="138"/>
      <c r="C135" s="215"/>
      <c r="D135" s="138"/>
      <c r="E135" s="138"/>
      <c r="F135" s="138"/>
      <c r="G135" s="138"/>
      <c r="H135" s="138"/>
    </row>
    <row r="136" spans="1:8" x14ac:dyDescent="0.2">
      <c r="A136" s="138"/>
      <c r="B136" s="138"/>
      <c r="C136" s="215"/>
      <c r="D136" s="138"/>
      <c r="E136" s="138"/>
      <c r="F136" s="138"/>
      <c r="G136" s="138"/>
      <c r="H136" s="138"/>
    </row>
    <row r="137" spans="1:8" x14ac:dyDescent="0.2">
      <c r="A137" s="138"/>
      <c r="B137" s="138"/>
      <c r="C137" s="215"/>
      <c r="D137" s="138"/>
      <c r="E137" s="138"/>
      <c r="F137" s="138"/>
      <c r="G137" s="138"/>
      <c r="H137" s="138"/>
    </row>
    <row r="138" spans="1:8" x14ac:dyDescent="0.2">
      <c r="A138" s="138"/>
      <c r="B138" s="138"/>
      <c r="C138" s="215"/>
      <c r="D138" s="138"/>
      <c r="E138" s="138"/>
      <c r="F138" s="138"/>
      <c r="G138" s="138"/>
      <c r="H138" s="138"/>
    </row>
    <row r="139" spans="1:8" x14ac:dyDescent="0.2">
      <c r="A139" s="138"/>
      <c r="B139" s="138"/>
      <c r="C139" s="215"/>
      <c r="D139" s="138"/>
      <c r="E139" s="138"/>
      <c r="F139" s="138"/>
      <c r="G139" s="138"/>
      <c r="H139" s="138"/>
    </row>
    <row r="140" spans="1:8" x14ac:dyDescent="0.2">
      <c r="A140" s="138"/>
      <c r="B140" s="138"/>
      <c r="C140" s="215"/>
      <c r="D140" s="138"/>
      <c r="E140" s="138"/>
      <c r="F140" s="138"/>
      <c r="G140" s="138"/>
      <c r="H140" s="138"/>
    </row>
    <row r="141" spans="1:8" x14ac:dyDescent="0.2">
      <c r="A141" s="138"/>
      <c r="B141" s="138"/>
      <c r="C141" s="215"/>
      <c r="D141" s="138"/>
      <c r="E141" s="138"/>
      <c r="F141" s="138"/>
      <c r="G141" s="138"/>
      <c r="H141" s="138"/>
    </row>
    <row r="142" spans="1:8" x14ac:dyDescent="0.2">
      <c r="A142" s="138"/>
      <c r="B142" s="138"/>
      <c r="C142" s="215"/>
      <c r="D142" s="138"/>
      <c r="E142" s="138"/>
      <c r="F142" s="138"/>
      <c r="G142" s="138"/>
      <c r="H142" s="138"/>
    </row>
    <row r="143" spans="1:8" x14ac:dyDescent="0.2">
      <c r="A143" s="138"/>
      <c r="B143" s="138"/>
      <c r="C143" s="215"/>
      <c r="D143" s="138"/>
      <c r="E143" s="138"/>
      <c r="F143" s="138"/>
      <c r="G143" s="138"/>
      <c r="H143" s="138"/>
    </row>
    <row r="144" spans="1:8" x14ac:dyDescent="0.2">
      <c r="A144" s="138"/>
      <c r="B144" s="138"/>
      <c r="C144" s="215"/>
      <c r="D144" s="138"/>
      <c r="E144" s="138"/>
      <c r="F144" s="138"/>
      <c r="G144" s="138"/>
      <c r="H144" s="138"/>
    </row>
    <row r="145" spans="1:8" x14ac:dyDescent="0.2">
      <c r="A145" s="138"/>
      <c r="B145" s="138"/>
      <c r="C145" s="215"/>
      <c r="D145" s="138"/>
      <c r="E145" s="138"/>
      <c r="F145" s="138"/>
      <c r="G145" s="138"/>
      <c r="H145" s="138"/>
    </row>
    <row r="146" spans="1:8" x14ac:dyDescent="0.2">
      <c r="A146" s="138"/>
      <c r="B146" s="138"/>
      <c r="C146" s="215"/>
      <c r="D146" s="138"/>
      <c r="E146" s="138"/>
      <c r="F146" s="138"/>
      <c r="G146" s="138"/>
      <c r="H146" s="138"/>
    </row>
    <row r="147" spans="1:8" x14ac:dyDescent="0.2">
      <c r="A147" s="138"/>
      <c r="B147" s="138"/>
      <c r="C147" s="215"/>
      <c r="D147" s="138"/>
      <c r="E147" s="138"/>
      <c r="F147" s="138"/>
      <c r="G147" s="138"/>
      <c r="H147" s="138"/>
    </row>
    <row r="148" spans="1:8" x14ac:dyDescent="0.2">
      <c r="A148" s="138"/>
      <c r="B148" s="138"/>
      <c r="C148" s="215"/>
      <c r="D148" s="138"/>
      <c r="E148" s="138"/>
      <c r="F148" s="138"/>
      <c r="G148" s="138"/>
      <c r="H148" s="138"/>
    </row>
    <row r="149" spans="1:8" x14ac:dyDescent="0.2">
      <c r="A149" s="138"/>
      <c r="B149" s="138"/>
      <c r="C149" s="215"/>
      <c r="D149" s="138"/>
      <c r="E149" s="138"/>
      <c r="F149" s="138"/>
      <c r="G149" s="138"/>
      <c r="H149" s="138"/>
    </row>
    <row r="150" spans="1:8" x14ac:dyDescent="0.2">
      <c r="A150" s="138"/>
      <c r="B150" s="138"/>
      <c r="C150" s="215"/>
      <c r="D150" s="138"/>
      <c r="E150" s="138"/>
      <c r="F150" s="138"/>
      <c r="G150" s="138"/>
      <c r="H150" s="138"/>
    </row>
    <row r="151" spans="1:8" x14ac:dyDescent="0.2">
      <c r="A151" s="138"/>
      <c r="B151" s="138"/>
      <c r="C151" s="215"/>
      <c r="D151" s="138"/>
      <c r="E151" s="138"/>
      <c r="F151" s="138"/>
      <c r="G151" s="138"/>
      <c r="H151" s="138"/>
    </row>
    <row r="152" spans="1:8" x14ac:dyDescent="0.2">
      <c r="A152" s="138"/>
      <c r="B152" s="138"/>
      <c r="C152" s="215"/>
      <c r="D152" s="138"/>
      <c r="E152" s="138"/>
      <c r="F152" s="138"/>
      <c r="G152" s="138"/>
      <c r="H152" s="138"/>
    </row>
    <row r="153" spans="1:8" x14ac:dyDescent="0.2">
      <c r="A153" s="138"/>
      <c r="B153" s="138"/>
      <c r="C153" s="215"/>
      <c r="D153" s="138"/>
      <c r="E153" s="138"/>
      <c r="F153" s="138"/>
      <c r="G153" s="138"/>
      <c r="H153" s="138"/>
    </row>
    <row r="154" spans="1:8" x14ac:dyDescent="0.2">
      <c r="A154" s="138"/>
      <c r="B154" s="138"/>
      <c r="C154" s="215"/>
      <c r="D154" s="138"/>
      <c r="E154" s="138"/>
      <c r="F154" s="138"/>
      <c r="G154" s="138"/>
      <c r="H154" s="138"/>
    </row>
    <row r="155" spans="1:8" x14ac:dyDescent="0.2">
      <c r="A155" s="138"/>
      <c r="B155" s="138"/>
      <c r="C155" s="215"/>
      <c r="D155" s="138"/>
      <c r="E155" s="138"/>
      <c r="F155" s="138"/>
      <c r="G155" s="138"/>
      <c r="H155" s="138"/>
    </row>
    <row r="156" spans="1:8" x14ac:dyDescent="0.2">
      <c r="A156" s="138"/>
      <c r="B156" s="138"/>
      <c r="C156" s="215"/>
      <c r="D156" s="138"/>
      <c r="E156" s="138"/>
      <c r="F156" s="138"/>
      <c r="G156" s="138"/>
      <c r="H156" s="138"/>
    </row>
    <row r="157" spans="1:8" x14ac:dyDescent="0.2">
      <c r="A157" s="138"/>
      <c r="B157" s="138"/>
      <c r="C157" s="215"/>
      <c r="D157" s="138"/>
      <c r="E157" s="138"/>
      <c r="F157" s="138"/>
      <c r="G157" s="138"/>
      <c r="H157" s="138"/>
    </row>
    <row r="158" spans="1:8" x14ac:dyDescent="0.2">
      <c r="A158" s="138"/>
      <c r="B158" s="138"/>
      <c r="C158" s="215"/>
      <c r="D158" s="138"/>
      <c r="E158" s="138"/>
      <c r="F158" s="138"/>
      <c r="G158" s="138"/>
      <c r="H158" s="138"/>
    </row>
    <row r="159" spans="1:8" x14ac:dyDescent="0.2">
      <c r="A159" s="138"/>
      <c r="B159" s="138"/>
      <c r="C159" s="215"/>
      <c r="D159" s="138"/>
      <c r="E159" s="138"/>
      <c r="F159" s="138"/>
      <c r="G159" s="138"/>
      <c r="H159" s="138"/>
    </row>
    <row r="160" spans="1:8" x14ac:dyDescent="0.2">
      <c r="A160" s="138"/>
      <c r="B160" s="138"/>
      <c r="C160" s="215"/>
      <c r="D160" s="138"/>
      <c r="E160" s="138"/>
      <c r="F160" s="138"/>
      <c r="G160" s="138"/>
      <c r="H160" s="138"/>
    </row>
    <row r="161" spans="1:8" x14ac:dyDescent="0.2">
      <c r="A161" s="138"/>
      <c r="B161" s="138"/>
      <c r="C161" s="215"/>
      <c r="D161" s="138"/>
      <c r="E161" s="138"/>
      <c r="F161" s="138"/>
      <c r="G161" s="138"/>
      <c r="H161" s="138"/>
    </row>
    <row r="162" spans="1:8" x14ac:dyDescent="0.2">
      <c r="A162" s="138"/>
      <c r="B162" s="138"/>
      <c r="C162" s="215"/>
      <c r="D162" s="138"/>
      <c r="E162" s="138"/>
      <c r="F162" s="138"/>
      <c r="G162" s="138"/>
      <c r="H162" s="138"/>
    </row>
    <row r="163" spans="1:8" x14ac:dyDescent="0.2">
      <c r="A163" s="138"/>
      <c r="B163" s="138"/>
      <c r="C163" s="215"/>
      <c r="D163" s="138"/>
      <c r="E163" s="138"/>
      <c r="F163" s="138"/>
      <c r="G163" s="138"/>
      <c r="H163" s="138"/>
    </row>
    <row r="164" spans="1:8" x14ac:dyDescent="0.2">
      <c r="A164" s="138"/>
      <c r="B164" s="138"/>
      <c r="C164" s="215"/>
      <c r="D164" s="138"/>
      <c r="E164" s="138"/>
      <c r="F164" s="138"/>
      <c r="G164" s="138"/>
      <c r="H164" s="138"/>
    </row>
    <row r="165" spans="1:8" x14ac:dyDescent="0.2">
      <c r="A165" s="138"/>
      <c r="B165" s="138"/>
      <c r="C165" s="215"/>
      <c r="D165" s="138"/>
      <c r="E165" s="138"/>
      <c r="F165" s="138"/>
      <c r="G165" s="138"/>
      <c r="H165" s="138"/>
    </row>
    <row r="166" spans="1:8" x14ac:dyDescent="0.2">
      <c r="A166" s="138"/>
      <c r="B166" s="138"/>
      <c r="C166" s="215"/>
      <c r="D166" s="138"/>
      <c r="E166" s="138"/>
      <c r="F166" s="138"/>
      <c r="G166" s="138"/>
      <c r="H166" s="138"/>
    </row>
    <row r="167" spans="1:8" x14ac:dyDescent="0.2">
      <c r="A167" s="138"/>
      <c r="B167" s="138"/>
      <c r="C167" s="215"/>
      <c r="D167" s="138"/>
      <c r="E167" s="138"/>
      <c r="F167" s="138"/>
      <c r="G167" s="138"/>
      <c r="H167" s="138"/>
    </row>
    <row r="168" spans="1:8" x14ac:dyDescent="0.2">
      <c r="A168" s="138"/>
      <c r="B168" s="138"/>
      <c r="C168" s="215"/>
      <c r="D168" s="138"/>
      <c r="E168" s="138"/>
      <c r="F168" s="138"/>
      <c r="G168" s="138"/>
      <c r="H168" s="138"/>
    </row>
    <row r="169" spans="1:8" x14ac:dyDescent="0.2">
      <c r="A169" s="138"/>
      <c r="B169" s="138"/>
      <c r="C169" s="215"/>
      <c r="D169" s="138"/>
      <c r="E169" s="138"/>
      <c r="F169" s="138"/>
      <c r="G169" s="138"/>
      <c r="H169" s="138"/>
    </row>
    <row r="170" spans="1:8" x14ac:dyDescent="0.2">
      <c r="A170" s="138"/>
      <c r="B170" s="138"/>
      <c r="C170" s="215"/>
      <c r="D170" s="138"/>
      <c r="E170" s="138"/>
      <c r="F170" s="138"/>
      <c r="G170" s="138"/>
      <c r="H170" s="138"/>
    </row>
    <row r="171" spans="1:8" x14ac:dyDescent="0.2">
      <c r="A171" s="138"/>
      <c r="B171" s="138"/>
      <c r="C171" s="215"/>
      <c r="D171" s="138"/>
      <c r="E171" s="138"/>
      <c r="F171" s="138"/>
      <c r="G171" s="138"/>
      <c r="H171" s="138"/>
    </row>
    <row r="172" spans="1:8" x14ac:dyDescent="0.2">
      <c r="A172" s="138"/>
      <c r="B172" s="138"/>
      <c r="C172" s="215"/>
      <c r="D172" s="138"/>
      <c r="E172" s="138"/>
      <c r="F172" s="138"/>
      <c r="G172" s="138"/>
      <c r="H172" s="138"/>
    </row>
    <row r="173" spans="1:8" x14ac:dyDescent="0.2">
      <c r="A173" s="138"/>
      <c r="B173" s="138"/>
      <c r="C173" s="215"/>
      <c r="D173" s="138"/>
      <c r="E173" s="138"/>
      <c r="F173" s="138"/>
      <c r="G173" s="138"/>
      <c r="H173" s="138"/>
    </row>
    <row r="174" spans="1:8" x14ac:dyDescent="0.2">
      <c r="A174" s="138"/>
      <c r="B174" s="138"/>
      <c r="C174" s="215"/>
      <c r="D174" s="138"/>
      <c r="E174" s="138"/>
      <c r="F174" s="138"/>
      <c r="G174" s="138"/>
      <c r="H174" s="138"/>
    </row>
    <row r="175" spans="1:8" x14ac:dyDescent="0.2">
      <c r="A175" s="138"/>
      <c r="B175" s="138"/>
      <c r="C175" s="215"/>
      <c r="D175" s="138"/>
      <c r="E175" s="138"/>
      <c r="F175" s="138"/>
      <c r="G175" s="138"/>
      <c r="H175" s="138"/>
    </row>
    <row r="176" spans="1:8" x14ac:dyDescent="0.2">
      <c r="A176" s="138"/>
      <c r="B176" s="138"/>
      <c r="C176" s="215"/>
      <c r="D176" s="138"/>
      <c r="E176" s="138"/>
      <c r="F176" s="138"/>
      <c r="G176" s="138"/>
      <c r="H176" s="138"/>
    </row>
    <row r="177" spans="1:8" x14ac:dyDescent="0.2">
      <c r="A177" s="138"/>
      <c r="B177" s="138"/>
      <c r="C177" s="215"/>
      <c r="D177" s="138"/>
      <c r="E177" s="138"/>
      <c r="F177" s="138"/>
      <c r="G177" s="138"/>
      <c r="H177" s="138"/>
    </row>
    <row r="178" spans="1:8" x14ac:dyDescent="0.2">
      <c r="A178" s="138"/>
      <c r="B178" s="138"/>
      <c r="C178" s="215"/>
      <c r="D178" s="138"/>
      <c r="E178" s="138"/>
      <c r="F178" s="138"/>
      <c r="G178" s="138"/>
      <c r="H178" s="138"/>
    </row>
    <row r="179" spans="1:8" x14ac:dyDescent="0.2">
      <c r="A179" s="138"/>
      <c r="B179" s="138"/>
      <c r="C179" s="215"/>
      <c r="D179" s="138"/>
      <c r="E179" s="138"/>
      <c r="F179" s="138"/>
      <c r="G179" s="138"/>
      <c r="H179" s="138"/>
    </row>
    <row r="180" spans="1:8" x14ac:dyDescent="0.2">
      <c r="A180" s="138"/>
      <c r="B180" s="138"/>
      <c r="C180" s="215"/>
      <c r="D180" s="138"/>
      <c r="E180" s="138"/>
      <c r="F180" s="138"/>
      <c r="G180" s="138"/>
      <c r="H180" s="138"/>
    </row>
    <row r="181" spans="1:8" x14ac:dyDescent="0.2">
      <c r="A181" s="138"/>
      <c r="B181" s="138"/>
      <c r="C181" s="215"/>
      <c r="D181" s="138"/>
      <c r="E181" s="138"/>
      <c r="F181" s="138"/>
      <c r="G181" s="138"/>
      <c r="H181" s="138"/>
    </row>
  </sheetData>
  <mergeCells count="6">
    <mergeCell ref="A56:C56"/>
    <mergeCell ref="A2:D2"/>
    <mergeCell ref="A4:B4"/>
    <mergeCell ref="A6:C6"/>
    <mergeCell ref="A14:C14"/>
    <mergeCell ref="A32:C3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3:B101"/>
  <sheetViews>
    <sheetView topLeftCell="A49" workbookViewId="0">
      <selection activeCell="B25" sqref="B25"/>
    </sheetView>
  </sheetViews>
  <sheetFormatPr defaultRowHeight="12.75" x14ac:dyDescent="0.2"/>
  <cols>
    <col min="1" max="1" width="5" style="216" bestFit="1" customWidth="1"/>
    <col min="2" max="2" width="81.140625" style="37" customWidth="1"/>
    <col min="3" max="256" width="9.140625" style="37"/>
    <col min="257" max="257" width="5" style="37" bestFit="1" customWidth="1"/>
    <col min="258" max="258" width="81.140625" style="37" customWidth="1"/>
    <col min="259" max="512" width="9.140625" style="37"/>
    <col min="513" max="513" width="5" style="37" bestFit="1" customWidth="1"/>
    <col min="514" max="514" width="81.140625" style="37" customWidth="1"/>
    <col min="515" max="768" width="9.140625" style="37"/>
    <col min="769" max="769" width="5" style="37" bestFit="1" customWidth="1"/>
    <col min="770" max="770" width="81.140625" style="37" customWidth="1"/>
    <col min="771" max="1024" width="9.140625" style="37"/>
    <col min="1025" max="1025" width="5" style="37" bestFit="1" customWidth="1"/>
    <col min="1026" max="1026" width="81.140625" style="37" customWidth="1"/>
    <col min="1027" max="1280" width="9.140625" style="37"/>
    <col min="1281" max="1281" width="5" style="37" bestFit="1" customWidth="1"/>
    <col min="1282" max="1282" width="81.140625" style="37" customWidth="1"/>
    <col min="1283" max="1536" width="9.140625" style="37"/>
    <col min="1537" max="1537" width="5" style="37" bestFit="1" customWidth="1"/>
    <col min="1538" max="1538" width="81.140625" style="37" customWidth="1"/>
    <col min="1539" max="1792" width="9.140625" style="37"/>
    <col min="1793" max="1793" width="5" style="37" bestFit="1" customWidth="1"/>
    <col min="1794" max="1794" width="81.140625" style="37" customWidth="1"/>
    <col min="1795" max="2048" width="9.140625" style="37"/>
    <col min="2049" max="2049" width="5" style="37" bestFit="1" customWidth="1"/>
    <col min="2050" max="2050" width="81.140625" style="37" customWidth="1"/>
    <col min="2051" max="2304" width="9.140625" style="37"/>
    <col min="2305" max="2305" width="5" style="37" bestFit="1" customWidth="1"/>
    <col min="2306" max="2306" width="81.140625" style="37" customWidth="1"/>
    <col min="2307" max="2560" width="9.140625" style="37"/>
    <col min="2561" max="2561" width="5" style="37" bestFit="1" customWidth="1"/>
    <col min="2562" max="2562" width="81.140625" style="37" customWidth="1"/>
    <col min="2563" max="2816" width="9.140625" style="37"/>
    <col min="2817" max="2817" width="5" style="37" bestFit="1" customWidth="1"/>
    <col min="2818" max="2818" width="81.140625" style="37" customWidth="1"/>
    <col min="2819" max="3072" width="9.140625" style="37"/>
    <col min="3073" max="3073" width="5" style="37" bestFit="1" customWidth="1"/>
    <col min="3074" max="3074" width="81.140625" style="37" customWidth="1"/>
    <col min="3075" max="3328" width="9.140625" style="37"/>
    <col min="3329" max="3329" width="5" style="37" bestFit="1" customWidth="1"/>
    <col min="3330" max="3330" width="81.140625" style="37" customWidth="1"/>
    <col min="3331" max="3584" width="9.140625" style="37"/>
    <col min="3585" max="3585" width="5" style="37" bestFit="1" customWidth="1"/>
    <col min="3586" max="3586" width="81.140625" style="37" customWidth="1"/>
    <col min="3587" max="3840" width="9.140625" style="37"/>
    <col min="3841" max="3841" width="5" style="37" bestFit="1" customWidth="1"/>
    <col min="3842" max="3842" width="81.140625" style="37" customWidth="1"/>
    <col min="3843" max="4096" width="9.140625" style="37"/>
    <col min="4097" max="4097" width="5" style="37" bestFit="1" customWidth="1"/>
    <col min="4098" max="4098" width="81.140625" style="37" customWidth="1"/>
    <col min="4099" max="4352" width="9.140625" style="37"/>
    <col min="4353" max="4353" width="5" style="37" bestFit="1" customWidth="1"/>
    <col min="4354" max="4354" width="81.140625" style="37" customWidth="1"/>
    <col min="4355" max="4608" width="9.140625" style="37"/>
    <col min="4609" max="4609" width="5" style="37" bestFit="1" customWidth="1"/>
    <col min="4610" max="4610" width="81.140625" style="37" customWidth="1"/>
    <col min="4611" max="4864" width="9.140625" style="37"/>
    <col min="4865" max="4865" width="5" style="37" bestFit="1" customWidth="1"/>
    <col min="4866" max="4866" width="81.140625" style="37" customWidth="1"/>
    <col min="4867" max="5120" width="9.140625" style="37"/>
    <col min="5121" max="5121" width="5" style="37" bestFit="1" customWidth="1"/>
    <col min="5122" max="5122" width="81.140625" style="37" customWidth="1"/>
    <col min="5123" max="5376" width="9.140625" style="37"/>
    <col min="5377" max="5377" width="5" style="37" bestFit="1" customWidth="1"/>
    <col min="5378" max="5378" width="81.140625" style="37" customWidth="1"/>
    <col min="5379" max="5632" width="9.140625" style="37"/>
    <col min="5633" max="5633" width="5" style="37" bestFit="1" customWidth="1"/>
    <col min="5634" max="5634" width="81.140625" style="37" customWidth="1"/>
    <col min="5635" max="5888" width="9.140625" style="37"/>
    <col min="5889" max="5889" width="5" style="37" bestFit="1" customWidth="1"/>
    <col min="5890" max="5890" width="81.140625" style="37" customWidth="1"/>
    <col min="5891" max="6144" width="9.140625" style="37"/>
    <col min="6145" max="6145" width="5" style="37" bestFit="1" customWidth="1"/>
    <col min="6146" max="6146" width="81.140625" style="37" customWidth="1"/>
    <col min="6147" max="6400" width="9.140625" style="37"/>
    <col min="6401" max="6401" width="5" style="37" bestFit="1" customWidth="1"/>
    <col min="6402" max="6402" width="81.140625" style="37" customWidth="1"/>
    <col min="6403" max="6656" width="9.140625" style="37"/>
    <col min="6657" max="6657" width="5" style="37" bestFit="1" customWidth="1"/>
    <col min="6658" max="6658" width="81.140625" style="37" customWidth="1"/>
    <col min="6659" max="6912" width="9.140625" style="37"/>
    <col min="6913" max="6913" width="5" style="37" bestFit="1" customWidth="1"/>
    <col min="6914" max="6914" width="81.140625" style="37" customWidth="1"/>
    <col min="6915" max="7168" width="9.140625" style="37"/>
    <col min="7169" max="7169" width="5" style="37" bestFit="1" customWidth="1"/>
    <col min="7170" max="7170" width="81.140625" style="37" customWidth="1"/>
    <col min="7171" max="7424" width="9.140625" style="37"/>
    <col min="7425" max="7425" width="5" style="37" bestFit="1" customWidth="1"/>
    <col min="7426" max="7426" width="81.140625" style="37" customWidth="1"/>
    <col min="7427" max="7680" width="9.140625" style="37"/>
    <col min="7681" max="7681" width="5" style="37" bestFit="1" customWidth="1"/>
    <col min="7682" max="7682" width="81.140625" style="37" customWidth="1"/>
    <col min="7683" max="7936" width="9.140625" style="37"/>
    <col min="7937" max="7937" width="5" style="37" bestFit="1" customWidth="1"/>
    <col min="7938" max="7938" width="81.140625" style="37" customWidth="1"/>
    <col min="7939" max="8192" width="9.140625" style="37"/>
    <col min="8193" max="8193" width="5" style="37" bestFit="1" customWidth="1"/>
    <col min="8194" max="8194" width="81.140625" style="37" customWidth="1"/>
    <col min="8195" max="8448" width="9.140625" style="37"/>
    <col min="8449" max="8449" width="5" style="37" bestFit="1" customWidth="1"/>
    <col min="8450" max="8450" width="81.140625" style="37" customWidth="1"/>
    <col min="8451" max="8704" width="9.140625" style="37"/>
    <col min="8705" max="8705" width="5" style="37" bestFit="1" customWidth="1"/>
    <col min="8706" max="8706" width="81.140625" style="37" customWidth="1"/>
    <col min="8707" max="8960" width="9.140625" style="37"/>
    <col min="8961" max="8961" width="5" style="37" bestFit="1" customWidth="1"/>
    <col min="8962" max="8962" width="81.140625" style="37" customWidth="1"/>
    <col min="8963" max="9216" width="9.140625" style="37"/>
    <col min="9217" max="9217" width="5" style="37" bestFit="1" customWidth="1"/>
    <col min="9218" max="9218" width="81.140625" style="37" customWidth="1"/>
    <col min="9219" max="9472" width="9.140625" style="37"/>
    <col min="9473" max="9473" width="5" style="37" bestFit="1" customWidth="1"/>
    <col min="9474" max="9474" width="81.140625" style="37" customWidth="1"/>
    <col min="9475" max="9728" width="9.140625" style="37"/>
    <col min="9729" max="9729" width="5" style="37" bestFit="1" customWidth="1"/>
    <col min="9730" max="9730" width="81.140625" style="37" customWidth="1"/>
    <col min="9731" max="9984" width="9.140625" style="37"/>
    <col min="9985" max="9985" width="5" style="37" bestFit="1" customWidth="1"/>
    <col min="9986" max="9986" width="81.140625" style="37" customWidth="1"/>
    <col min="9987" max="10240" width="9.140625" style="37"/>
    <col min="10241" max="10241" width="5" style="37" bestFit="1" customWidth="1"/>
    <col min="10242" max="10242" width="81.140625" style="37" customWidth="1"/>
    <col min="10243" max="10496" width="9.140625" style="37"/>
    <col min="10497" max="10497" width="5" style="37" bestFit="1" customWidth="1"/>
    <col min="10498" max="10498" width="81.140625" style="37" customWidth="1"/>
    <col min="10499" max="10752" width="9.140625" style="37"/>
    <col min="10753" max="10753" width="5" style="37" bestFit="1" customWidth="1"/>
    <col min="10754" max="10754" width="81.140625" style="37" customWidth="1"/>
    <col min="10755" max="11008" width="9.140625" style="37"/>
    <col min="11009" max="11009" width="5" style="37" bestFit="1" customWidth="1"/>
    <col min="11010" max="11010" width="81.140625" style="37" customWidth="1"/>
    <col min="11011" max="11264" width="9.140625" style="37"/>
    <col min="11265" max="11265" width="5" style="37" bestFit="1" customWidth="1"/>
    <col min="11266" max="11266" width="81.140625" style="37" customWidth="1"/>
    <col min="11267" max="11520" width="9.140625" style="37"/>
    <col min="11521" max="11521" width="5" style="37" bestFit="1" customWidth="1"/>
    <col min="11522" max="11522" width="81.140625" style="37" customWidth="1"/>
    <col min="11523" max="11776" width="9.140625" style="37"/>
    <col min="11777" max="11777" width="5" style="37" bestFit="1" customWidth="1"/>
    <col min="11778" max="11778" width="81.140625" style="37" customWidth="1"/>
    <col min="11779" max="12032" width="9.140625" style="37"/>
    <col min="12033" max="12033" width="5" style="37" bestFit="1" customWidth="1"/>
    <col min="12034" max="12034" width="81.140625" style="37" customWidth="1"/>
    <col min="12035" max="12288" width="9.140625" style="37"/>
    <col min="12289" max="12289" width="5" style="37" bestFit="1" customWidth="1"/>
    <col min="12290" max="12290" width="81.140625" style="37" customWidth="1"/>
    <col min="12291" max="12544" width="9.140625" style="37"/>
    <col min="12545" max="12545" width="5" style="37" bestFit="1" customWidth="1"/>
    <col min="12546" max="12546" width="81.140625" style="37" customWidth="1"/>
    <col min="12547" max="12800" width="9.140625" style="37"/>
    <col min="12801" max="12801" width="5" style="37" bestFit="1" customWidth="1"/>
    <col min="12802" max="12802" width="81.140625" style="37" customWidth="1"/>
    <col min="12803" max="13056" width="9.140625" style="37"/>
    <col min="13057" max="13057" width="5" style="37" bestFit="1" customWidth="1"/>
    <col min="13058" max="13058" width="81.140625" style="37" customWidth="1"/>
    <col min="13059" max="13312" width="9.140625" style="37"/>
    <col min="13313" max="13313" width="5" style="37" bestFit="1" customWidth="1"/>
    <col min="13314" max="13314" width="81.140625" style="37" customWidth="1"/>
    <col min="13315" max="13568" width="9.140625" style="37"/>
    <col min="13569" max="13569" width="5" style="37" bestFit="1" customWidth="1"/>
    <col min="13570" max="13570" width="81.140625" style="37" customWidth="1"/>
    <col min="13571" max="13824" width="9.140625" style="37"/>
    <col min="13825" max="13825" width="5" style="37" bestFit="1" customWidth="1"/>
    <col min="13826" max="13826" width="81.140625" style="37" customWidth="1"/>
    <col min="13827" max="14080" width="9.140625" style="37"/>
    <col min="14081" max="14081" width="5" style="37" bestFit="1" customWidth="1"/>
    <col min="14082" max="14082" width="81.140625" style="37" customWidth="1"/>
    <col min="14083" max="14336" width="9.140625" style="37"/>
    <col min="14337" max="14337" width="5" style="37" bestFit="1" customWidth="1"/>
    <col min="14338" max="14338" width="81.140625" style="37" customWidth="1"/>
    <col min="14339" max="14592" width="9.140625" style="37"/>
    <col min="14593" max="14593" width="5" style="37" bestFit="1" customWidth="1"/>
    <col min="14594" max="14594" width="81.140625" style="37" customWidth="1"/>
    <col min="14595" max="14848" width="9.140625" style="37"/>
    <col min="14849" max="14849" width="5" style="37" bestFit="1" customWidth="1"/>
    <col min="14850" max="14850" width="81.140625" style="37" customWidth="1"/>
    <col min="14851" max="15104" width="9.140625" style="37"/>
    <col min="15105" max="15105" width="5" style="37" bestFit="1" customWidth="1"/>
    <col min="15106" max="15106" width="81.140625" style="37" customWidth="1"/>
    <col min="15107" max="15360" width="9.140625" style="37"/>
    <col min="15361" max="15361" width="5" style="37" bestFit="1" customWidth="1"/>
    <col min="15362" max="15362" width="81.140625" style="37" customWidth="1"/>
    <col min="15363" max="15616" width="9.140625" style="37"/>
    <col min="15617" max="15617" width="5" style="37" bestFit="1" customWidth="1"/>
    <col min="15618" max="15618" width="81.140625" style="37" customWidth="1"/>
    <col min="15619" max="15872" width="9.140625" style="37"/>
    <col min="15873" max="15873" width="5" style="37" bestFit="1" customWidth="1"/>
    <col min="15874" max="15874" width="81.140625" style="37" customWidth="1"/>
    <col min="15875" max="16128" width="9.140625" style="37"/>
    <col min="16129" max="16129" width="5" style="37" bestFit="1" customWidth="1"/>
    <col min="16130" max="16130" width="81.140625" style="37" customWidth="1"/>
    <col min="16131" max="16384" width="9.140625" style="37"/>
  </cols>
  <sheetData>
    <row r="3" spans="1:2" ht="18" x14ac:dyDescent="0.25">
      <c r="B3" s="217" t="s">
        <v>591</v>
      </c>
    </row>
    <row r="4" spans="1:2" ht="15" x14ac:dyDescent="0.25">
      <c r="B4" s="218"/>
    </row>
    <row r="6" spans="1:2" ht="15.75" x14ac:dyDescent="0.25">
      <c r="A6" s="219"/>
      <c r="B6" s="220" t="s">
        <v>432</v>
      </c>
    </row>
    <row r="7" spans="1:2" ht="15.75" x14ac:dyDescent="0.25">
      <c r="A7" s="221"/>
      <c r="B7" s="222" t="s">
        <v>433</v>
      </c>
    </row>
    <row r="8" spans="1:2" ht="14.25" x14ac:dyDescent="0.2">
      <c r="A8" s="223"/>
      <c r="B8" s="224"/>
    </row>
    <row r="9" spans="1:2" ht="14.25" x14ac:dyDescent="0.2">
      <c r="A9" s="223">
        <v>1</v>
      </c>
      <c r="B9" s="224" t="s">
        <v>434</v>
      </c>
    </row>
    <row r="10" spans="1:2" ht="14.25" x14ac:dyDescent="0.2">
      <c r="A10" s="223"/>
      <c r="B10" s="224" t="s">
        <v>435</v>
      </c>
    </row>
    <row r="11" spans="1:2" ht="14.25" x14ac:dyDescent="0.2">
      <c r="A11" s="223"/>
      <c r="B11" s="224"/>
    </row>
    <row r="12" spans="1:2" ht="14.25" x14ac:dyDescent="0.2">
      <c r="A12" s="223">
        <v>2</v>
      </c>
      <c r="B12" s="224" t="s">
        <v>436</v>
      </c>
    </row>
    <row r="13" spans="1:2" ht="14.25" x14ac:dyDescent="0.2">
      <c r="A13" s="223"/>
      <c r="B13" s="224" t="s">
        <v>437</v>
      </c>
    </row>
    <row r="14" spans="1:2" ht="14.25" x14ac:dyDescent="0.2">
      <c r="A14" s="223"/>
      <c r="B14" s="224" t="s">
        <v>438</v>
      </c>
    </row>
    <row r="15" spans="1:2" ht="14.25" x14ac:dyDescent="0.2">
      <c r="A15" s="223"/>
      <c r="B15" s="224" t="s">
        <v>439</v>
      </c>
    </row>
    <row r="16" spans="1:2" ht="14.25" x14ac:dyDescent="0.2">
      <c r="A16" s="223"/>
      <c r="B16" s="224"/>
    </row>
    <row r="17" spans="1:2" ht="14.25" x14ac:dyDescent="0.2">
      <c r="A17" s="223">
        <v>3</v>
      </c>
      <c r="B17" s="224" t="s">
        <v>440</v>
      </c>
    </row>
    <row r="18" spans="1:2" ht="14.25" x14ac:dyDescent="0.2">
      <c r="A18" s="223"/>
      <c r="B18" s="224" t="s">
        <v>441</v>
      </c>
    </row>
    <row r="19" spans="1:2" ht="14.25" x14ac:dyDescent="0.2">
      <c r="A19" s="223"/>
      <c r="B19" s="224" t="s">
        <v>442</v>
      </c>
    </row>
    <row r="20" spans="1:2" ht="14.25" x14ac:dyDescent="0.2">
      <c r="A20" s="223"/>
      <c r="B20" s="224"/>
    </row>
    <row r="21" spans="1:2" ht="14.25" x14ac:dyDescent="0.2">
      <c r="A21" s="223">
        <v>4</v>
      </c>
      <c r="B21" s="224" t="s">
        <v>443</v>
      </c>
    </row>
    <row r="22" spans="1:2" ht="14.25" x14ac:dyDescent="0.2">
      <c r="A22" s="223"/>
      <c r="B22" s="224" t="s">
        <v>444</v>
      </c>
    </row>
    <row r="23" spans="1:2" ht="14.25" x14ac:dyDescent="0.2">
      <c r="A23" s="223"/>
      <c r="B23" s="224"/>
    </row>
    <row r="24" spans="1:2" ht="14.25" x14ac:dyDescent="0.2">
      <c r="A24" s="223">
        <v>5</v>
      </c>
      <c r="B24" s="224" t="s">
        <v>445</v>
      </c>
    </row>
    <row r="25" spans="1:2" ht="14.25" x14ac:dyDescent="0.2">
      <c r="A25" s="223"/>
      <c r="B25" s="224"/>
    </row>
    <row r="26" spans="1:2" ht="14.25" x14ac:dyDescent="0.2">
      <c r="A26" s="223"/>
      <c r="B26" s="224" t="s">
        <v>446</v>
      </c>
    </row>
    <row r="27" spans="1:2" ht="14.25" x14ac:dyDescent="0.2">
      <c r="A27" s="223"/>
      <c r="B27" s="224" t="s">
        <v>447</v>
      </c>
    </row>
    <row r="28" spans="1:2" ht="14.25" x14ac:dyDescent="0.2">
      <c r="A28" s="223"/>
      <c r="B28" s="224"/>
    </row>
    <row r="29" spans="1:2" ht="14.25" x14ac:dyDescent="0.2">
      <c r="A29" s="223"/>
      <c r="B29" s="224" t="s">
        <v>448</v>
      </c>
    </row>
    <row r="30" spans="1:2" ht="14.25" x14ac:dyDescent="0.2">
      <c r="A30" s="223"/>
      <c r="B30" s="224" t="s">
        <v>449</v>
      </c>
    </row>
    <row r="31" spans="1:2" ht="14.25" x14ac:dyDescent="0.2">
      <c r="A31" s="223"/>
      <c r="B31" s="224" t="s">
        <v>450</v>
      </c>
    </row>
    <row r="32" spans="1:2" ht="14.25" x14ac:dyDescent="0.2">
      <c r="A32" s="223"/>
      <c r="B32" s="224" t="s">
        <v>451</v>
      </c>
    </row>
    <row r="33" spans="1:2" ht="14.25" x14ac:dyDescent="0.2">
      <c r="A33" s="223"/>
      <c r="B33" s="224"/>
    </row>
    <row r="34" spans="1:2" ht="14.25" x14ac:dyDescent="0.2">
      <c r="A34" s="223"/>
      <c r="B34" s="224" t="s">
        <v>452</v>
      </c>
    </row>
    <row r="35" spans="1:2" ht="14.25" x14ac:dyDescent="0.2">
      <c r="A35" s="223"/>
      <c r="B35" s="224" t="s">
        <v>453</v>
      </c>
    </row>
    <row r="36" spans="1:2" ht="14.25" x14ac:dyDescent="0.2">
      <c r="A36" s="223"/>
      <c r="B36" s="224" t="s">
        <v>454</v>
      </c>
    </row>
    <row r="37" spans="1:2" ht="14.25" x14ac:dyDescent="0.2">
      <c r="A37" s="223"/>
      <c r="B37" s="224"/>
    </row>
    <row r="38" spans="1:2" ht="14.25" x14ac:dyDescent="0.2">
      <c r="A38" s="223"/>
      <c r="B38" s="224" t="s">
        <v>455</v>
      </c>
    </row>
    <row r="39" spans="1:2" ht="14.25" x14ac:dyDescent="0.2">
      <c r="A39" s="223"/>
      <c r="B39" s="224" t="s">
        <v>456</v>
      </c>
    </row>
    <row r="40" spans="1:2" ht="14.25" x14ac:dyDescent="0.2">
      <c r="A40" s="223"/>
      <c r="B40" s="224"/>
    </row>
    <row r="41" spans="1:2" ht="14.25" x14ac:dyDescent="0.2">
      <c r="A41" s="223">
        <v>6</v>
      </c>
      <c r="B41" s="224" t="s">
        <v>457</v>
      </c>
    </row>
    <row r="42" spans="1:2" ht="14.25" x14ac:dyDescent="0.2">
      <c r="A42" s="223"/>
      <c r="B42" s="224" t="s">
        <v>458</v>
      </c>
    </row>
    <row r="43" spans="1:2" ht="14.25" x14ac:dyDescent="0.2">
      <c r="A43" s="223"/>
      <c r="B43" s="224"/>
    </row>
    <row r="44" spans="1:2" ht="14.25" x14ac:dyDescent="0.2">
      <c r="A44" s="223">
        <v>7</v>
      </c>
      <c r="B44" s="224" t="s">
        <v>459</v>
      </c>
    </row>
    <row r="45" spans="1:2" ht="14.25" x14ac:dyDescent="0.2">
      <c r="A45" s="223"/>
      <c r="B45" s="224" t="s">
        <v>460</v>
      </c>
    </row>
    <row r="46" spans="1:2" ht="14.25" x14ac:dyDescent="0.2">
      <c r="A46" s="223"/>
      <c r="B46" s="224" t="s">
        <v>461</v>
      </c>
    </row>
    <row r="47" spans="1:2" ht="14.25" x14ac:dyDescent="0.2">
      <c r="A47" s="223"/>
      <c r="B47" s="224"/>
    </row>
    <row r="48" spans="1:2" ht="14.25" x14ac:dyDescent="0.2">
      <c r="A48" s="223">
        <v>8</v>
      </c>
      <c r="B48" s="224" t="s">
        <v>462</v>
      </c>
    </row>
    <row r="49" spans="1:2" ht="14.25" x14ac:dyDescent="0.2">
      <c r="A49" s="223"/>
      <c r="B49" s="224" t="s">
        <v>463</v>
      </c>
    </row>
    <row r="50" spans="1:2" ht="14.25" x14ac:dyDescent="0.2">
      <c r="A50" s="223"/>
      <c r="B50" s="224" t="s">
        <v>464</v>
      </c>
    </row>
    <row r="51" spans="1:2" ht="14.25" x14ac:dyDescent="0.2">
      <c r="A51" s="223"/>
      <c r="B51" s="224" t="s">
        <v>465</v>
      </c>
    </row>
    <row r="52" spans="1:2" ht="14.25" x14ac:dyDescent="0.2">
      <c r="A52" s="223"/>
      <c r="B52" s="224" t="s">
        <v>466</v>
      </c>
    </row>
    <row r="53" spans="1:2" ht="14.25" x14ac:dyDescent="0.2">
      <c r="A53" s="223"/>
      <c r="B53" s="224"/>
    </row>
    <row r="54" spans="1:2" ht="14.25" x14ac:dyDescent="0.2">
      <c r="A54" s="223">
        <v>9</v>
      </c>
      <c r="B54" s="224" t="s">
        <v>467</v>
      </c>
    </row>
    <row r="55" spans="1:2" ht="14.25" x14ac:dyDescent="0.2">
      <c r="A55" s="223"/>
      <c r="B55" s="224" t="s">
        <v>468</v>
      </c>
    </row>
    <row r="56" spans="1:2" ht="14.25" x14ac:dyDescent="0.2">
      <c r="A56" s="223"/>
      <c r="B56" s="224"/>
    </row>
    <row r="57" spans="1:2" ht="14.25" x14ac:dyDescent="0.2">
      <c r="A57" s="223">
        <v>10</v>
      </c>
      <c r="B57" s="224" t="s">
        <v>469</v>
      </c>
    </row>
    <row r="58" spans="1:2" ht="14.25" x14ac:dyDescent="0.2">
      <c r="A58" s="223"/>
      <c r="B58" s="224"/>
    </row>
    <row r="59" spans="1:2" ht="15" x14ac:dyDescent="0.25">
      <c r="A59" s="223"/>
      <c r="B59" s="224" t="s">
        <v>470</v>
      </c>
    </row>
    <row r="60" spans="1:2" ht="14.25" x14ac:dyDescent="0.2">
      <c r="A60" s="223"/>
      <c r="B60" s="224" t="s">
        <v>596</v>
      </c>
    </row>
    <row r="61" spans="1:2" ht="14.25" x14ac:dyDescent="0.2">
      <c r="A61" s="223"/>
      <c r="B61" s="224" t="s">
        <v>471</v>
      </c>
    </row>
    <row r="62" spans="1:2" ht="14.25" x14ac:dyDescent="0.2">
      <c r="A62" s="223"/>
      <c r="B62" s="224" t="s">
        <v>472</v>
      </c>
    </row>
    <row r="63" spans="1:2" ht="14.25" x14ac:dyDescent="0.2">
      <c r="A63" s="223"/>
      <c r="B63" s="224"/>
    </row>
    <row r="64" spans="1:2" ht="14.25" x14ac:dyDescent="0.2">
      <c r="A64" s="223"/>
      <c r="B64" s="225"/>
    </row>
    <row r="65" spans="1:2" ht="14.25" x14ac:dyDescent="0.2">
      <c r="A65" s="223"/>
      <c r="B65" s="225"/>
    </row>
    <row r="66" spans="1:2" ht="14.25" x14ac:dyDescent="0.2">
      <c r="A66" s="223"/>
      <c r="B66" s="225"/>
    </row>
    <row r="67" spans="1:2" ht="14.25" x14ac:dyDescent="0.2">
      <c r="A67" s="223"/>
      <c r="B67" s="225"/>
    </row>
    <row r="68" spans="1:2" ht="14.25" x14ac:dyDescent="0.2">
      <c r="A68" s="223"/>
      <c r="B68" s="225"/>
    </row>
    <row r="69" spans="1:2" ht="14.25" x14ac:dyDescent="0.2">
      <c r="A69" s="223"/>
      <c r="B69" s="225"/>
    </row>
    <row r="70" spans="1:2" ht="14.25" x14ac:dyDescent="0.2">
      <c r="A70" s="223"/>
      <c r="B70" s="225"/>
    </row>
    <row r="71" spans="1:2" ht="14.25" x14ac:dyDescent="0.2">
      <c r="A71" s="223"/>
      <c r="B71" s="225"/>
    </row>
    <row r="72" spans="1:2" ht="14.25" x14ac:dyDescent="0.2">
      <c r="A72" s="223"/>
      <c r="B72" s="225"/>
    </row>
    <row r="73" spans="1:2" ht="14.25" x14ac:dyDescent="0.2">
      <c r="A73" s="223"/>
      <c r="B73" s="225"/>
    </row>
    <row r="74" spans="1:2" ht="14.25" x14ac:dyDescent="0.2">
      <c r="A74" s="223"/>
      <c r="B74" s="225"/>
    </row>
    <row r="75" spans="1:2" ht="14.25" x14ac:dyDescent="0.2">
      <c r="A75" s="223"/>
      <c r="B75" s="225"/>
    </row>
    <row r="76" spans="1:2" ht="14.25" x14ac:dyDescent="0.2">
      <c r="A76" s="223"/>
      <c r="B76" s="225"/>
    </row>
    <row r="77" spans="1:2" ht="14.25" x14ac:dyDescent="0.2">
      <c r="A77" s="223"/>
      <c r="B77" s="225"/>
    </row>
    <row r="78" spans="1:2" ht="14.25" x14ac:dyDescent="0.2">
      <c r="A78" s="223"/>
      <c r="B78" s="225"/>
    </row>
    <row r="79" spans="1:2" ht="14.25" x14ac:dyDescent="0.2">
      <c r="A79" s="223"/>
      <c r="B79" s="225"/>
    </row>
    <row r="80" spans="1:2" ht="14.25" x14ac:dyDescent="0.2">
      <c r="A80" s="223"/>
      <c r="B80" s="225"/>
    </row>
    <row r="81" spans="1:2" ht="14.25" x14ac:dyDescent="0.2">
      <c r="A81" s="223"/>
      <c r="B81" s="225"/>
    </row>
    <row r="82" spans="1:2" ht="14.25" x14ac:dyDescent="0.2">
      <c r="A82" s="223"/>
      <c r="B82" s="225"/>
    </row>
    <row r="83" spans="1:2" ht="14.25" x14ac:dyDescent="0.2">
      <c r="A83" s="223"/>
      <c r="B83" s="225"/>
    </row>
    <row r="84" spans="1:2" ht="14.25" x14ac:dyDescent="0.2">
      <c r="A84" s="223"/>
      <c r="B84" s="225"/>
    </row>
    <row r="85" spans="1:2" ht="14.25" x14ac:dyDescent="0.2">
      <c r="A85" s="223"/>
      <c r="B85" s="225"/>
    </row>
    <row r="86" spans="1:2" ht="14.25" x14ac:dyDescent="0.2">
      <c r="A86" s="223"/>
      <c r="B86" s="225"/>
    </row>
    <row r="87" spans="1:2" ht="14.25" x14ac:dyDescent="0.2">
      <c r="A87" s="223"/>
      <c r="B87" s="225"/>
    </row>
    <row r="88" spans="1:2" ht="14.25" x14ac:dyDescent="0.2">
      <c r="A88" s="223"/>
      <c r="B88" s="225"/>
    </row>
    <row r="89" spans="1:2" ht="14.25" x14ac:dyDescent="0.2">
      <c r="A89" s="223"/>
      <c r="B89" s="225"/>
    </row>
    <row r="90" spans="1:2" ht="14.25" x14ac:dyDescent="0.2">
      <c r="A90" s="223"/>
      <c r="B90" s="225"/>
    </row>
    <row r="91" spans="1:2" ht="14.25" x14ac:dyDescent="0.2">
      <c r="A91" s="223"/>
      <c r="B91" s="225"/>
    </row>
    <row r="92" spans="1:2" ht="14.25" x14ac:dyDescent="0.2">
      <c r="A92" s="223"/>
      <c r="B92" s="225"/>
    </row>
    <row r="93" spans="1:2" ht="14.25" x14ac:dyDescent="0.2">
      <c r="A93" s="223"/>
      <c r="B93" s="225"/>
    </row>
    <row r="94" spans="1:2" ht="14.25" x14ac:dyDescent="0.2">
      <c r="A94" s="223"/>
      <c r="B94" s="225"/>
    </row>
    <row r="95" spans="1:2" ht="14.25" x14ac:dyDescent="0.2">
      <c r="A95" s="223"/>
      <c r="B95" s="225"/>
    </row>
    <row r="96" spans="1:2" ht="14.25" x14ac:dyDescent="0.2">
      <c r="A96" s="223"/>
      <c r="B96" s="225"/>
    </row>
    <row r="97" spans="1:2" ht="14.25" x14ac:dyDescent="0.2">
      <c r="A97" s="223"/>
      <c r="B97" s="225"/>
    </row>
    <row r="98" spans="1:2" ht="14.25" x14ac:dyDescent="0.2">
      <c r="A98" s="223"/>
      <c r="B98" s="225"/>
    </row>
    <row r="99" spans="1:2" ht="14.25" x14ac:dyDescent="0.2">
      <c r="A99" s="223"/>
      <c r="B99" s="225"/>
    </row>
    <row r="100" spans="1:2" ht="14.25" x14ac:dyDescent="0.2">
      <c r="A100" s="223"/>
      <c r="B100" s="225"/>
    </row>
    <row r="101" spans="1:2" ht="14.25" x14ac:dyDescent="0.2">
      <c r="A101" s="223"/>
      <c r="B101" s="22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36"/>
  <sheetViews>
    <sheetView topLeftCell="B13" workbookViewId="0">
      <selection activeCell="E3" sqref="E1:E1048576"/>
    </sheetView>
  </sheetViews>
  <sheetFormatPr defaultRowHeight="15" x14ac:dyDescent="0.25"/>
  <cols>
    <col min="1" max="1" width="0" style="2" hidden="1" customWidth="1"/>
    <col min="2" max="2" width="56.140625" style="2" customWidth="1"/>
    <col min="3" max="3" width="10" style="2" bestFit="1" customWidth="1"/>
    <col min="4" max="4" width="14.42578125" style="2" customWidth="1"/>
    <col min="5" max="5" width="16.5703125" style="2" bestFit="1" customWidth="1"/>
    <col min="6" max="6" width="9.140625" style="2"/>
    <col min="7" max="7" width="11.5703125" style="2" bestFit="1" customWidth="1"/>
    <col min="8" max="8" width="10.28515625" style="2" bestFit="1" customWidth="1"/>
    <col min="9" max="9" width="7.7109375" style="2" bestFit="1" customWidth="1"/>
    <col min="10" max="10" width="11.5703125" style="2" bestFit="1" customWidth="1"/>
    <col min="11" max="16384" width="9.140625" style="2"/>
  </cols>
  <sheetData>
    <row r="1" spans="2:5" x14ac:dyDescent="0.25">
      <c r="B1" s="322" t="str">
        <f>FN</f>
        <v>MUNICIPAL BOARD, SHAHPURA</v>
      </c>
      <c r="C1" s="322"/>
      <c r="D1" s="322"/>
      <c r="E1" s="322"/>
    </row>
    <row r="2" spans="2:5" x14ac:dyDescent="0.25">
      <c r="B2" s="322" t="s">
        <v>366</v>
      </c>
      <c r="C2" s="322"/>
      <c r="D2" s="322"/>
      <c r="E2" s="322"/>
    </row>
    <row r="3" spans="2:5" x14ac:dyDescent="0.25">
      <c r="B3" s="20"/>
      <c r="C3" s="20"/>
      <c r="D3" s="18" t="s">
        <v>0</v>
      </c>
      <c r="E3" s="18" t="s">
        <v>1</v>
      </c>
    </row>
    <row r="4" spans="2:5" x14ac:dyDescent="0.25">
      <c r="B4" s="19" t="s">
        <v>40</v>
      </c>
      <c r="C4" s="19" t="s">
        <v>22</v>
      </c>
      <c r="D4" s="18" t="s">
        <v>240</v>
      </c>
      <c r="E4" s="18" t="s">
        <v>240</v>
      </c>
    </row>
    <row r="5" spans="2:5" x14ac:dyDescent="0.25">
      <c r="B5" s="21" t="s">
        <v>49</v>
      </c>
      <c r="C5" s="22"/>
      <c r="D5" s="22"/>
      <c r="E5" s="22"/>
    </row>
    <row r="6" spans="2:5" x14ac:dyDescent="0.25">
      <c r="B6" s="22" t="s">
        <v>41</v>
      </c>
      <c r="C6" s="23">
        <v>21</v>
      </c>
      <c r="D6" s="27">
        <f>'21to25'!C9</f>
        <v>143992</v>
      </c>
      <c r="E6" s="27">
        <f>taxp</f>
        <v>261845</v>
      </c>
    </row>
    <row r="7" spans="2:5" x14ac:dyDescent="0.25">
      <c r="B7" s="22" t="s">
        <v>42</v>
      </c>
      <c r="C7" s="23">
        <v>22</v>
      </c>
      <c r="D7" s="27">
        <f>'21to25'!C15</f>
        <v>9953000</v>
      </c>
      <c r="E7" s="27">
        <f>aco</f>
        <v>9048000</v>
      </c>
    </row>
    <row r="8" spans="2:5" x14ac:dyDescent="0.25">
      <c r="B8" s="22" t="s">
        <v>43</v>
      </c>
      <c r="C8" s="23">
        <v>23</v>
      </c>
      <c r="D8" s="27">
        <f>'21to25'!C21</f>
        <v>743698</v>
      </c>
      <c r="E8" s="27">
        <f>rentp</f>
        <v>720526</v>
      </c>
    </row>
    <row r="9" spans="2:5" x14ac:dyDescent="0.25">
      <c r="B9" s="22" t="s">
        <v>44</v>
      </c>
      <c r="C9" s="23">
        <v>24</v>
      </c>
      <c r="D9" s="27">
        <f>'21to25'!C33</f>
        <v>7488939</v>
      </c>
      <c r="E9" s="27">
        <f>feesp</f>
        <v>19099730</v>
      </c>
    </row>
    <row r="10" spans="2:5" x14ac:dyDescent="0.25">
      <c r="B10" s="22" t="s">
        <v>45</v>
      </c>
      <c r="C10" s="23">
        <v>25</v>
      </c>
      <c r="D10" s="27">
        <f>'21to25'!C67</f>
        <v>45330725</v>
      </c>
      <c r="E10" s="27">
        <f>revp</f>
        <v>0</v>
      </c>
    </row>
    <row r="11" spans="2:5" x14ac:dyDescent="0.25">
      <c r="B11" s="22" t="s">
        <v>46</v>
      </c>
      <c r="C11" s="23">
        <v>26</v>
      </c>
      <c r="D11" s="27">
        <f>'26to29'!C9</f>
        <v>9555420</v>
      </c>
      <c r="E11" s="27">
        <f>corpp</f>
        <v>10762000</v>
      </c>
    </row>
    <row r="12" spans="2:5" x14ac:dyDescent="0.25">
      <c r="B12" s="22" t="s">
        <v>47</v>
      </c>
      <c r="C12" s="23">
        <v>27</v>
      </c>
      <c r="D12" s="27">
        <f>'26to29'!C15</f>
        <v>1992277</v>
      </c>
      <c r="E12" s="27">
        <f>miscp</f>
        <v>12094826</v>
      </c>
    </row>
    <row r="13" spans="2:5" x14ac:dyDescent="0.25">
      <c r="B13" s="17" t="s">
        <v>48</v>
      </c>
      <c r="C13" s="22"/>
      <c r="D13" s="26">
        <f>SUM(D6:D12)</f>
        <v>75208051</v>
      </c>
      <c r="E13" s="26">
        <f>SUM(E6:E12)</f>
        <v>51986927</v>
      </c>
    </row>
    <row r="14" spans="2:5" x14ac:dyDescent="0.25">
      <c r="B14" s="21" t="s">
        <v>50</v>
      </c>
      <c r="C14" s="22"/>
      <c r="D14" s="22"/>
      <c r="E14" s="22"/>
    </row>
    <row r="15" spans="2:5" x14ac:dyDescent="0.25">
      <c r="B15" s="22" t="s">
        <v>51</v>
      </c>
      <c r="C15" s="23">
        <v>28</v>
      </c>
      <c r="D15" s="27">
        <f>'26to29'!C27</f>
        <v>16499816</v>
      </c>
      <c r="E15" s="27">
        <f>estp</f>
        <v>16200290</v>
      </c>
    </row>
    <row r="16" spans="2:5" x14ac:dyDescent="0.25">
      <c r="B16" s="22" t="s">
        <v>52</v>
      </c>
      <c r="C16" s="23">
        <v>29</v>
      </c>
      <c r="D16" s="27">
        <f>'26to29'!C46</f>
        <v>7266575</v>
      </c>
      <c r="E16" s="27">
        <f>gap</f>
        <v>1228574</v>
      </c>
    </row>
    <row r="17" spans="2:10" x14ac:dyDescent="0.25">
      <c r="B17" s="22" t="s">
        <v>53</v>
      </c>
      <c r="C17" s="23"/>
      <c r="D17" s="22"/>
      <c r="E17" s="22"/>
    </row>
    <row r="18" spans="2:10" x14ac:dyDescent="0.25">
      <c r="B18" s="22" t="s">
        <v>54</v>
      </c>
      <c r="C18" s="23">
        <v>30</v>
      </c>
      <c r="D18" s="27">
        <f>'29to31'!C20</f>
        <v>46136501</v>
      </c>
      <c r="E18" s="27">
        <f>pwp</f>
        <v>16912305</v>
      </c>
    </row>
    <row r="19" spans="2:10" x14ac:dyDescent="0.25">
      <c r="B19" s="22" t="s">
        <v>55</v>
      </c>
      <c r="C19" s="23">
        <v>31</v>
      </c>
      <c r="D19" s="27">
        <f>'29to31'!C39</f>
        <v>4783459</v>
      </c>
      <c r="E19" s="27">
        <f>mep</f>
        <v>11249916</v>
      </c>
    </row>
    <row r="20" spans="2:10" x14ac:dyDescent="0.25">
      <c r="B20" s="22" t="s">
        <v>56</v>
      </c>
      <c r="C20" s="23"/>
      <c r="D20" s="22"/>
      <c r="E20" s="27"/>
    </row>
    <row r="21" spans="2:10" x14ac:dyDescent="0.25">
      <c r="B21" s="24" t="s">
        <v>57</v>
      </c>
      <c r="C21" s="25"/>
      <c r="D21" s="30">
        <f>'13to14'!C25</f>
        <v>5155110</v>
      </c>
      <c r="E21" s="27">
        <f>+'13to14'!D25</f>
        <v>5375482</v>
      </c>
    </row>
    <row r="22" spans="2:10" x14ac:dyDescent="0.25">
      <c r="B22" s="17" t="s">
        <v>58</v>
      </c>
      <c r="C22" s="22"/>
      <c r="D22" s="26">
        <f>SUM(D15:D21)</f>
        <v>79841461</v>
      </c>
      <c r="E22" s="26">
        <f>SUM(E15:E21)</f>
        <v>50966567</v>
      </c>
      <c r="H22" s="3"/>
    </row>
    <row r="23" spans="2:10" x14ac:dyDescent="0.25">
      <c r="B23" s="22"/>
      <c r="C23" s="22"/>
      <c r="D23" s="22"/>
      <c r="E23" s="22"/>
      <c r="G23" s="3"/>
    </row>
    <row r="24" spans="2:10" x14ac:dyDescent="0.25">
      <c r="B24" s="22" t="s">
        <v>59</v>
      </c>
      <c r="C24" s="22"/>
      <c r="D24" s="27">
        <f>D13-D22</f>
        <v>-4633410</v>
      </c>
      <c r="E24" s="27">
        <f>E13-E22</f>
        <v>1020360</v>
      </c>
    </row>
    <row r="25" spans="2:10" x14ac:dyDescent="0.25">
      <c r="B25" s="22"/>
      <c r="C25" s="22"/>
      <c r="D25" s="22"/>
      <c r="E25" s="27"/>
    </row>
    <row r="26" spans="2:10" x14ac:dyDescent="0.25">
      <c r="B26" s="22" t="s">
        <v>60</v>
      </c>
      <c r="C26" s="22"/>
      <c r="D26" s="22"/>
      <c r="E26" s="27"/>
      <c r="J26" s="3"/>
    </row>
    <row r="27" spans="2:10" x14ac:dyDescent="0.25">
      <c r="B27" s="22" t="s">
        <v>61</v>
      </c>
      <c r="C27" s="22"/>
      <c r="D27" s="22"/>
      <c r="E27" s="27"/>
    </row>
    <row r="28" spans="2:10" x14ac:dyDescent="0.25">
      <c r="B28" s="22"/>
      <c r="C28" s="22"/>
      <c r="D28" s="22"/>
      <c r="E28" s="27"/>
    </row>
    <row r="29" spans="2:10" x14ac:dyDescent="0.25">
      <c r="B29" s="17" t="s">
        <v>62</v>
      </c>
      <c r="C29" s="22"/>
      <c r="D29" s="27">
        <f>D24</f>
        <v>-4633410</v>
      </c>
      <c r="E29" s="27">
        <f>E24</f>
        <v>1020360</v>
      </c>
    </row>
    <row r="31" spans="2:10" x14ac:dyDescent="0.25">
      <c r="B31" s="2" t="s">
        <v>21</v>
      </c>
    </row>
    <row r="32" spans="2:10" x14ac:dyDescent="0.25">
      <c r="B32" s="35" t="s">
        <v>270</v>
      </c>
      <c r="C32" s="320" t="s">
        <v>593</v>
      </c>
      <c r="D32" s="320"/>
      <c r="E32" s="320"/>
    </row>
    <row r="33" spans="2:5" x14ac:dyDescent="0.25">
      <c r="B33" s="35" t="s">
        <v>247</v>
      </c>
      <c r="C33" s="34"/>
      <c r="D33" s="34"/>
      <c r="E33"/>
    </row>
    <row r="34" spans="2:5" x14ac:dyDescent="0.25">
      <c r="B34" s="36"/>
      <c r="C34" s="34"/>
      <c r="D34" s="34"/>
      <c r="E34"/>
    </row>
    <row r="35" spans="2:5" x14ac:dyDescent="0.25">
      <c r="B35" s="35" t="s">
        <v>271</v>
      </c>
      <c r="C35" s="320" t="s">
        <v>248</v>
      </c>
      <c r="D35" s="320"/>
      <c r="E35" s="320"/>
    </row>
    <row r="36" spans="2:5" x14ac:dyDescent="0.25">
      <c r="B36" s="35" t="s">
        <v>249</v>
      </c>
      <c r="C36" s="34"/>
      <c r="D36" s="34"/>
      <c r="E36"/>
    </row>
  </sheetData>
  <mergeCells count="4">
    <mergeCell ref="B1:E1"/>
    <mergeCell ref="B2:E2"/>
    <mergeCell ref="C32:E32"/>
    <mergeCell ref="C35:E35"/>
  </mergeCells>
  <pageMargins left="0.7" right="0.7" top="0.44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B1:F37"/>
  <sheetViews>
    <sheetView topLeftCell="A16" workbookViewId="0">
      <selection activeCell="D22" sqref="D22"/>
    </sheetView>
  </sheetViews>
  <sheetFormatPr defaultRowHeight="15" x14ac:dyDescent="0.25"/>
  <cols>
    <col min="1" max="1" width="0.85546875" style="2" customWidth="1"/>
    <col min="2" max="2" width="50.5703125" style="2" customWidth="1"/>
    <col min="3" max="3" width="14.42578125" style="2" customWidth="1"/>
    <col min="4" max="4" width="15.42578125" style="2" customWidth="1"/>
    <col min="5" max="5" width="9.140625" style="2"/>
    <col min="6" max="6" width="12.5703125" style="2" bestFit="1" customWidth="1"/>
    <col min="7" max="16384" width="9.140625" style="2"/>
  </cols>
  <sheetData>
    <row r="1" spans="2:6" x14ac:dyDescent="0.25">
      <c r="B1" s="322" t="str">
        <f>FN</f>
        <v>MUNICIPAL BOARD, SHAHPURA</v>
      </c>
      <c r="C1" s="322"/>
      <c r="D1" s="322"/>
    </row>
    <row r="2" spans="2:6" x14ac:dyDescent="0.25">
      <c r="B2" s="322" t="s">
        <v>243</v>
      </c>
      <c r="C2" s="322"/>
      <c r="D2" s="322"/>
    </row>
    <row r="3" spans="2:6" x14ac:dyDescent="0.25">
      <c r="B3" s="322" t="s">
        <v>367</v>
      </c>
      <c r="C3" s="322"/>
      <c r="D3" s="322"/>
    </row>
    <row r="4" spans="2:6" x14ac:dyDescent="0.25">
      <c r="B4" s="22"/>
      <c r="C4" s="18" t="s">
        <v>0</v>
      </c>
      <c r="D4" s="18" t="s">
        <v>1</v>
      </c>
    </row>
    <row r="5" spans="2:6" x14ac:dyDescent="0.25">
      <c r="B5" s="22"/>
      <c r="C5" s="18" t="s">
        <v>240</v>
      </c>
      <c r="D5" s="18" t="s">
        <v>240</v>
      </c>
    </row>
    <row r="6" spans="2:6" x14ac:dyDescent="0.25">
      <c r="B6" s="17" t="s">
        <v>63</v>
      </c>
      <c r="C6" s="17"/>
      <c r="D6" s="22"/>
    </row>
    <row r="7" spans="2:6" x14ac:dyDescent="0.25">
      <c r="B7" s="17" t="s">
        <v>76</v>
      </c>
      <c r="C7" s="26">
        <f>C8+C9-C10+C11</f>
        <v>127294814</v>
      </c>
      <c r="D7" s="26">
        <f>D8+D9-D10+D11</f>
        <v>131928224</v>
      </c>
      <c r="F7" s="3"/>
    </row>
    <row r="8" spans="2:6" x14ac:dyDescent="0.25">
      <c r="B8" s="22" t="s">
        <v>64</v>
      </c>
      <c r="C8" s="27">
        <v>131928224</v>
      </c>
      <c r="D8" s="27">
        <v>130907864</v>
      </c>
      <c r="F8" s="3"/>
    </row>
    <row r="9" spans="2:6" x14ac:dyDescent="0.25">
      <c r="B9" s="22" t="s">
        <v>65</v>
      </c>
      <c r="C9" s="27"/>
      <c r="D9" s="27"/>
    </row>
    <row r="10" spans="2:6" x14ac:dyDescent="0.25">
      <c r="B10" s="22" t="s">
        <v>66</v>
      </c>
      <c r="C10" s="27"/>
      <c r="D10" s="27"/>
    </row>
    <row r="11" spans="2:6" x14ac:dyDescent="0.25">
      <c r="B11" s="22" t="s">
        <v>67</v>
      </c>
      <c r="C11" s="27">
        <f>'I&amp;E'!D29</f>
        <v>-4633410</v>
      </c>
      <c r="D11" s="27">
        <f>+'I&amp;E'!E29</f>
        <v>1020360</v>
      </c>
      <c r="E11" s="3"/>
    </row>
    <row r="12" spans="2:6" x14ac:dyDescent="0.25">
      <c r="B12" s="22"/>
      <c r="C12" s="22"/>
      <c r="D12" s="22"/>
    </row>
    <row r="13" spans="2:6" x14ac:dyDescent="0.25">
      <c r="B13" s="22"/>
      <c r="C13" s="22"/>
      <c r="D13" s="22"/>
    </row>
    <row r="14" spans="2:6" x14ac:dyDescent="0.25">
      <c r="B14" s="17" t="s">
        <v>69</v>
      </c>
      <c r="C14" s="17"/>
      <c r="D14" s="22"/>
    </row>
    <row r="15" spans="2:6" x14ac:dyDescent="0.25">
      <c r="B15" s="28" t="s">
        <v>77</v>
      </c>
      <c r="C15" s="29">
        <f>SUM(C16:C18)</f>
        <v>0</v>
      </c>
      <c r="D15" s="26">
        <f>SUM(D16:D17)</f>
        <v>0</v>
      </c>
    </row>
    <row r="16" spans="2:6" x14ac:dyDescent="0.25">
      <c r="B16" s="24" t="s">
        <v>68</v>
      </c>
      <c r="C16" s="24"/>
      <c r="D16" s="27"/>
    </row>
    <row r="17" spans="2:6" x14ac:dyDescent="0.25">
      <c r="B17" s="24" t="s">
        <v>368</v>
      </c>
      <c r="C17" s="24"/>
      <c r="D17" s="27"/>
    </row>
    <row r="18" spans="2:6" x14ac:dyDescent="0.25">
      <c r="B18" s="24" t="s">
        <v>210</v>
      </c>
      <c r="C18" s="24"/>
      <c r="D18" s="27"/>
    </row>
    <row r="19" spans="2:6" x14ac:dyDescent="0.25">
      <c r="B19" s="22"/>
      <c r="C19" s="22"/>
      <c r="D19" s="22"/>
    </row>
    <row r="20" spans="2:6" x14ac:dyDescent="0.25">
      <c r="B20" s="17" t="s">
        <v>70</v>
      </c>
      <c r="C20" s="17"/>
      <c r="D20" s="22"/>
    </row>
    <row r="21" spans="2:6" x14ac:dyDescent="0.25">
      <c r="B21" s="17" t="s">
        <v>2</v>
      </c>
      <c r="C21" s="26">
        <f>C23+C24-C25</f>
        <v>0</v>
      </c>
      <c r="D21" s="26">
        <f>D23+D24-D25</f>
        <v>0</v>
      </c>
    </row>
    <row r="22" spans="2:6" x14ac:dyDescent="0.25">
      <c r="B22" s="22" t="s">
        <v>238</v>
      </c>
      <c r="C22" s="22"/>
      <c r="D22" s="27"/>
    </row>
    <row r="23" spans="2:6" x14ac:dyDescent="0.25">
      <c r="B23" s="22" t="s">
        <v>64</v>
      </c>
      <c r="C23" s="22"/>
      <c r="D23" s="27"/>
      <c r="F23" s="3"/>
    </row>
    <row r="24" spans="2:6" x14ac:dyDescent="0.25">
      <c r="B24" s="22" t="s">
        <v>71</v>
      </c>
      <c r="C24" s="22"/>
      <c r="D24" s="27"/>
      <c r="F24" s="3"/>
    </row>
    <row r="25" spans="2:6" x14ac:dyDescent="0.25">
      <c r="B25" s="22" t="s">
        <v>72</v>
      </c>
      <c r="C25" s="22"/>
      <c r="D25" s="27"/>
    </row>
    <row r="26" spans="2:6" x14ac:dyDescent="0.25">
      <c r="B26" s="22"/>
      <c r="C26" s="22"/>
      <c r="D26" s="22"/>
    </row>
    <row r="27" spans="2:6" x14ac:dyDescent="0.25">
      <c r="B27" s="17" t="s">
        <v>73</v>
      </c>
      <c r="C27" s="17"/>
      <c r="D27" s="22"/>
    </row>
    <row r="28" spans="2:6" x14ac:dyDescent="0.25">
      <c r="B28" s="17" t="s">
        <v>74</v>
      </c>
      <c r="C28" s="26">
        <f>SUM(C29:C37)</f>
        <v>25246000</v>
      </c>
      <c r="D28" s="26">
        <f>SUM(D29:D37)+'5to8'!D7+'5to8'!D10</f>
        <v>25246000</v>
      </c>
    </row>
    <row r="29" spans="2:6" x14ac:dyDescent="0.25">
      <c r="B29" s="22" t="s">
        <v>476</v>
      </c>
      <c r="C29" s="22">
        <v>6430000</v>
      </c>
      <c r="D29" s="27">
        <v>6430000</v>
      </c>
    </row>
    <row r="30" spans="2:6" x14ac:dyDescent="0.25">
      <c r="B30" s="22" t="s">
        <v>477</v>
      </c>
      <c r="C30" s="22">
        <v>0</v>
      </c>
      <c r="D30" s="27"/>
    </row>
    <row r="31" spans="2:6" x14ac:dyDescent="0.25">
      <c r="B31" s="22" t="s">
        <v>202</v>
      </c>
      <c r="C31" s="22">
        <v>10218000</v>
      </c>
      <c r="D31" s="27">
        <v>10218000</v>
      </c>
    </row>
    <row r="32" spans="2:6" x14ac:dyDescent="0.25">
      <c r="B32" s="22" t="s">
        <v>554</v>
      </c>
      <c r="C32" s="22">
        <v>0</v>
      </c>
      <c r="D32" s="27"/>
    </row>
    <row r="33" spans="2:4" x14ac:dyDescent="0.25">
      <c r="B33" s="22" t="s">
        <v>204</v>
      </c>
      <c r="C33" s="22">
        <v>20000</v>
      </c>
      <c r="D33" s="27">
        <v>20000</v>
      </c>
    </row>
    <row r="34" spans="2:4" x14ac:dyDescent="0.25">
      <c r="B34" s="22" t="s">
        <v>203</v>
      </c>
      <c r="C34" s="22">
        <v>1875000</v>
      </c>
      <c r="D34" s="27">
        <v>1875000</v>
      </c>
    </row>
    <row r="35" spans="2:4" x14ac:dyDescent="0.25">
      <c r="B35" s="22" t="s">
        <v>599</v>
      </c>
      <c r="C35" s="22">
        <v>6703000</v>
      </c>
      <c r="D35" s="27">
        <f>1584000+4827000</f>
        <v>6411000</v>
      </c>
    </row>
    <row r="36" spans="2:4" x14ac:dyDescent="0.25">
      <c r="B36" s="22" t="s">
        <v>205</v>
      </c>
      <c r="C36" s="22">
        <v>0</v>
      </c>
      <c r="D36" s="27">
        <v>292000</v>
      </c>
    </row>
    <row r="37" spans="2:4" x14ac:dyDescent="0.25">
      <c r="B37" s="22" t="s">
        <v>206</v>
      </c>
      <c r="C37" s="22">
        <v>0</v>
      </c>
      <c r="D37" s="27"/>
    </row>
  </sheetData>
  <mergeCells count="3">
    <mergeCell ref="B1:D1"/>
    <mergeCell ref="B3:D3"/>
    <mergeCell ref="B2:D2"/>
  </mergeCells>
  <pageMargins left="0.19685039370078741" right="0" top="0.19685039370078741" bottom="0.19685039370078741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B1:D35"/>
  <sheetViews>
    <sheetView topLeftCell="B19" workbookViewId="0">
      <selection activeCell="C35" sqref="C35:D35"/>
    </sheetView>
  </sheetViews>
  <sheetFormatPr defaultRowHeight="15" x14ac:dyDescent="0.25"/>
  <cols>
    <col min="1" max="1" width="0" style="2" hidden="1" customWidth="1"/>
    <col min="2" max="2" width="45.5703125" style="2" customWidth="1"/>
    <col min="3" max="3" width="17.140625" style="2" customWidth="1"/>
    <col min="4" max="4" width="16.8554687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243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4" spans="2:4" x14ac:dyDescent="0.25">
      <c r="B4" s="22"/>
      <c r="C4" s="18" t="s">
        <v>0</v>
      </c>
      <c r="D4" s="18" t="s">
        <v>1</v>
      </c>
    </row>
    <row r="5" spans="2:4" x14ac:dyDescent="0.25">
      <c r="B5" s="22"/>
      <c r="C5" s="18" t="s">
        <v>240</v>
      </c>
      <c r="D5" s="18" t="s">
        <v>240</v>
      </c>
    </row>
    <row r="6" spans="2:4" x14ac:dyDescent="0.25">
      <c r="B6" s="22" t="s">
        <v>75</v>
      </c>
      <c r="C6" s="22"/>
      <c r="D6" s="33"/>
    </row>
    <row r="7" spans="2:4" x14ac:dyDescent="0.25">
      <c r="B7" s="24" t="s">
        <v>211</v>
      </c>
      <c r="C7" s="24"/>
      <c r="D7" s="33"/>
    </row>
    <row r="8" spans="2:4" x14ac:dyDescent="0.25">
      <c r="B8" s="24" t="s">
        <v>212</v>
      </c>
      <c r="C8" s="24"/>
      <c r="D8" s="33"/>
    </row>
    <row r="9" spans="2:4" x14ac:dyDescent="0.25">
      <c r="B9" s="24" t="s">
        <v>213</v>
      </c>
      <c r="C9" s="24"/>
      <c r="D9" s="33"/>
    </row>
    <row r="10" spans="2:4" x14ac:dyDescent="0.25">
      <c r="B10" s="24" t="s">
        <v>116</v>
      </c>
      <c r="C10" s="24"/>
      <c r="D10" s="33"/>
    </row>
    <row r="11" spans="2:4" x14ac:dyDescent="0.25">
      <c r="B11" s="24" t="s">
        <v>214</v>
      </c>
      <c r="C11" s="24"/>
      <c r="D11" s="33"/>
    </row>
    <row r="12" spans="2:4" x14ac:dyDescent="0.25">
      <c r="B12" s="24" t="s">
        <v>215</v>
      </c>
      <c r="C12" s="24"/>
      <c r="D12" s="33"/>
    </row>
    <row r="13" spans="2:4" x14ac:dyDescent="0.25">
      <c r="B13" s="22"/>
      <c r="C13" s="22"/>
      <c r="D13" s="22"/>
    </row>
    <row r="14" spans="2:4" x14ac:dyDescent="0.25">
      <c r="B14" s="17" t="s">
        <v>78</v>
      </c>
      <c r="C14" s="17"/>
      <c r="D14" s="22"/>
    </row>
    <row r="15" spans="2:4" x14ac:dyDescent="0.25">
      <c r="B15" s="17" t="s">
        <v>79</v>
      </c>
      <c r="C15" s="26">
        <f>SUM(C16:C20)</f>
        <v>0</v>
      </c>
      <c r="D15" s="26">
        <f>SUM(D16:D20)</f>
        <v>0</v>
      </c>
    </row>
    <row r="16" spans="2:4" x14ac:dyDescent="0.25">
      <c r="B16" s="22" t="s">
        <v>80</v>
      </c>
      <c r="C16" s="22"/>
      <c r="D16" s="33"/>
    </row>
    <row r="17" spans="2:4" x14ac:dyDescent="0.25">
      <c r="B17" s="22" t="s">
        <v>273</v>
      </c>
      <c r="C17" s="22"/>
      <c r="D17" s="27"/>
    </row>
    <row r="18" spans="2:4" x14ac:dyDescent="0.25">
      <c r="B18" s="24" t="s">
        <v>81</v>
      </c>
      <c r="C18" s="24"/>
      <c r="D18" s="33"/>
    </row>
    <row r="19" spans="2:4" x14ac:dyDescent="0.25">
      <c r="B19" s="22" t="s">
        <v>82</v>
      </c>
      <c r="C19" s="22"/>
      <c r="D19" s="33"/>
    </row>
    <row r="20" spans="2:4" x14ac:dyDescent="0.25">
      <c r="B20" s="22" t="s">
        <v>83</v>
      </c>
      <c r="C20" s="22"/>
      <c r="D20" s="33"/>
    </row>
    <row r="21" spans="2:4" x14ac:dyDescent="0.25">
      <c r="B21" s="22"/>
      <c r="C21" s="22"/>
      <c r="D21" s="22"/>
    </row>
    <row r="22" spans="2:4" x14ac:dyDescent="0.25">
      <c r="B22" s="17" t="s">
        <v>84</v>
      </c>
      <c r="C22" s="17"/>
      <c r="D22" s="22"/>
    </row>
    <row r="23" spans="2:4" x14ac:dyDescent="0.25">
      <c r="B23" s="17" t="s">
        <v>91</v>
      </c>
      <c r="C23" s="26">
        <f>SUM(C24)</f>
        <v>0</v>
      </c>
      <c r="D23" s="26">
        <f>SUM(D24)</f>
        <v>0</v>
      </c>
    </row>
    <row r="24" spans="2:4" x14ac:dyDescent="0.25">
      <c r="B24" s="22" t="s">
        <v>92</v>
      </c>
      <c r="C24" s="22"/>
      <c r="D24" s="33"/>
    </row>
    <row r="25" spans="2:4" x14ac:dyDescent="0.25">
      <c r="B25" s="22"/>
      <c r="C25" s="22"/>
      <c r="D25" s="22"/>
    </row>
    <row r="26" spans="2:4" x14ac:dyDescent="0.25">
      <c r="B26" s="17" t="s">
        <v>90</v>
      </c>
      <c r="C26" s="17"/>
      <c r="D26" s="22"/>
    </row>
    <row r="27" spans="2:4" x14ac:dyDescent="0.25">
      <c r="B27" s="17" t="s">
        <v>85</v>
      </c>
      <c r="C27" s="29">
        <f>SUM(C28:C29)</f>
        <v>10441484</v>
      </c>
      <c r="D27" s="26">
        <f>SUM(D28:D29)</f>
        <v>7282588</v>
      </c>
    </row>
    <row r="28" spans="2:4" x14ac:dyDescent="0.25">
      <c r="B28" s="22" t="s">
        <v>201</v>
      </c>
      <c r="C28" s="22"/>
      <c r="D28" s="27"/>
    </row>
    <row r="29" spans="2:4" x14ac:dyDescent="0.25">
      <c r="B29" s="24" t="s">
        <v>611</v>
      </c>
      <c r="C29" s="24">
        <v>10441484</v>
      </c>
      <c r="D29" s="30">
        <f>3481524+3801064</f>
        <v>7282588</v>
      </c>
    </row>
    <row r="30" spans="2:4" x14ac:dyDescent="0.25">
      <c r="B30" s="22"/>
      <c r="C30" s="22"/>
      <c r="D30" s="22"/>
    </row>
    <row r="31" spans="2:4" x14ac:dyDescent="0.25">
      <c r="B31" s="17" t="s">
        <v>86</v>
      </c>
      <c r="C31" s="17"/>
      <c r="D31" s="22"/>
    </row>
    <row r="32" spans="2:4" x14ac:dyDescent="0.25">
      <c r="B32" s="17" t="s">
        <v>87</v>
      </c>
      <c r="C32" s="26">
        <f>SUM(C33:C35)</f>
        <v>0</v>
      </c>
      <c r="D32" s="26">
        <f>SUM(D33:D35)</f>
        <v>0</v>
      </c>
    </row>
    <row r="33" spans="2:4" x14ac:dyDescent="0.25">
      <c r="B33" s="22" t="s">
        <v>88</v>
      </c>
      <c r="C33" s="22"/>
      <c r="D33" s="27"/>
    </row>
    <row r="34" spans="2:4" x14ac:dyDescent="0.25">
      <c r="B34" s="22" t="s">
        <v>89</v>
      </c>
      <c r="C34" s="22"/>
      <c r="D34" s="27"/>
    </row>
    <row r="35" spans="2:4" x14ac:dyDescent="0.25">
      <c r="B35" s="22" t="s">
        <v>372</v>
      </c>
      <c r="C35" s="22"/>
      <c r="D35" s="27"/>
    </row>
  </sheetData>
  <mergeCells count="3">
    <mergeCell ref="B1:D1"/>
    <mergeCell ref="B3:D3"/>
    <mergeCell ref="B2:D2"/>
  </mergeCells>
  <pageMargins left="0.70866141732283472" right="0.24" top="0.55118110236220474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B1:G43"/>
  <sheetViews>
    <sheetView topLeftCell="A31" workbookViewId="0">
      <selection activeCell="D4" sqref="D1:D1048576"/>
    </sheetView>
  </sheetViews>
  <sheetFormatPr defaultRowHeight="15" x14ac:dyDescent="0.25"/>
  <cols>
    <col min="1" max="1" width="1" style="2" customWidth="1"/>
    <col min="2" max="2" width="45.42578125" style="2" customWidth="1"/>
    <col min="3" max="3" width="16.7109375" style="2" customWidth="1"/>
    <col min="4" max="4" width="17.28515625" style="2" customWidth="1"/>
    <col min="5" max="6" width="9.140625" style="2"/>
    <col min="7" max="7" width="10.5703125" style="2" bestFit="1" customWidth="1"/>
    <col min="8" max="16384" width="9.140625" style="2"/>
  </cols>
  <sheetData>
    <row r="1" spans="2:7" x14ac:dyDescent="0.25">
      <c r="B1" s="322" t="str">
        <f>FN</f>
        <v>MUNICIPAL BOARD, SHAHPURA</v>
      </c>
      <c r="C1" s="322"/>
      <c r="D1" s="322"/>
    </row>
    <row r="2" spans="2:7" x14ac:dyDescent="0.25">
      <c r="B2" s="322" t="s">
        <v>243</v>
      </c>
      <c r="C2" s="322"/>
      <c r="D2" s="322"/>
    </row>
    <row r="3" spans="2:7" x14ac:dyDescent="0.25">
      <c r="B3" s="322" t="str">
        <f>as</f>
        <v>As On 31.03.2014</v>
      </c>
      <c r="C3" s="322"/>
      <c r="D3" s="322"/>
    </row>
    <row r="4" spans="2:7" x14ac:dyDescent="0.25">
      <c r="B4" s="22"/>
      <c r="C4" s="18" t="s">
        <v>0</v>
      </c>
      <c r="D4" s="18" t="s">
        <v>1</v>
      </c>
    </row>
    <row r="5" spans="2:7" x14ac:dyDescent="0.25">
      <c r="B5" s="22"/>
      <c r="C5" s="18" t="s">
        <v>240</v>
      </c>
      <c r="D5" s="18" t="s">
        <v>240</v>
      </c>
    </row>
    <row r="6" spans="2:7" x14ac:dyDescent="0.25">
      <c r="B6" s="17" t="s">
        <v>93</v>
      </c>
      <c r="C6" s="17"/>
      <c r="D6" s="22"/>
    </row>
    <row r="7" spans="2:7" x14ac:dyDescent="0.25">
      <c r="B7" s="17" t="s">
        <v>94</v>
      </c>
      <c r="C7" s="29">
        <f>SUM(C8:C12)</f>
        <v>496995</v>
      </c>
      <c r="D7" s="26">
        <f>SUM(D8:D10)</f>
        <v>0</v>
      </c>
    </row>
    <row r="8" spans="2:7" x14ac:dyDescent="0.25">
      <c r="B8" s="31" t="s">
        <v>95</v>
      </c>
      <c r="C8" s="31">
        <f>568030-262958</f>
        <v>305072</v>
      </c>
      <c r="D8" s="27">
        <v>0</v>
      </c>
    </row>
    <row r="9" spans="2:7" x14ac:dyDescent="0.25">
      <c r="B9" s="24" t="s">
        <v>545</v>
      </c>
      <c r="C9" s="24">
        <v>-35979</v>
      </c>
      <c r="D9" s="27"/>
    </row>
    <row r="10" spans="2:7" x14ac:dyDescent="0.25">
      <c r="B10" s="24" t="s">
        <v>116</v>
      </c>
      <c r="C10" s="24"/>
      <c r="D10" s="27"/>
    </row>
    <row r="11" spans="2:7" x14ac:dyDescent="0.25">
      <c r="B11" s="24" t="s">
        <v>207</v>
      </c>
      <c r="C11" s="24">
        <f>698025-320579-149544</f>
        <v>227902</v>
      </c>
      <c r="D11" s="27">
        <v>0</v>
      </c>
    </row>
    <row r="12" spans="2:7" x14ac:dyDescent="0.25">
      <c r="B12" s="24" t="s">
        <v>239</v>
      </c>
      <c r="C12" s="30">
        <v>0</v>
      </c>
      <c r="D12" s="27"/>
    </row>
    <row r="13" spans="2:7" x14ac:dyDescent="0.25">
      <c r="B13" s="24"/>
      <c r="C13" s="24"/>
      <c r="D13" s="22"/>
    </row>
    <row r="14" spans="2:7" x14ac:dyDescent="0.25">
      <c r="B14" s="17" t="s">
        <v>96</v>
      </c>
      <c r="C14" s="17"/>
      <c r="D14" s="22"/>
    </row>
    <row r="15" spans="2:7" x14ac:dyDescent="0.25">
      <c r="B15" s="17" t="s">
        <v>97</v>
      </c>
      <c r="C15" s="26">
        <f>SUM(C16:C26)</f>
        <v>1493509</v>
      </c>
      <c r="D15" s="26">
        <f>SUM(D16:D19)</f>
        <v>0</v>
      </c>
    </row>
    <row r="16" spans="2:7" x14ac:dyDescent="0.25">
      <c r="B16" s="22" t="s">
        <v>98</v>
      </c>
      <c r="C16" s="22">
        <v>0</v>
      </c>
      <c r="D16" s="27">
        <v>0</v>
      </c>
      <c r="G16" s="3"/>
    </row>
    <row r="17" spans="2:7" x14ac:dyDescent="0.25">
      <c r="B17" s="22" t="s">
        <v>99</v>
      </c>
      <c r="C17" s="22">
        <v>78857</v>
      </c>
      <c r="D17" s="27">
        <v>0</v>
      </c>
    </row>
    <row r="18" spans="2:7" x14ac:dyDescent="0.25">
      <c r="B18" s="22" t="s">
        <v>600</v>
      </c>
      <c r="C18" s="22">
        <v>-110</v>
      </c>
      <c r="D18" s="27">
        <v>0</v>
      </c>
      <c r="G18" s="3"/>
    </row>
    <row r="19" spans="2:7" x14ac:dyDescent="0.25">
      <c r="B19" s="22" t="s">
        <v>598</v>
      </c>
      <c r="C19" s="22">
        <v>132005</v>
      </c>
      <c r="D19" s="27">
        <v>0</v>
      </c>
    </row>
    <row r="20" spans="2:7" x14ac:dyDescent="0.25">
      <c r="B20" s="22" t="s">
        <v>577</v>
      </c>
      <c r="C20" s="22">
        <v>5000</v>
      </c>
      <c r="D20" s="27">
        <v>0</v>
      </c>
    </row>
    <row r="21" spans="2:7" x14ac:dyDescent="0.25">
      <c r="B21" s="22" t="s">
        <v>578</v>
      </c>
      <c r="C21" s="22">
        <v>331545</v>
      </c>
      <c r="D21" s="27">
        <v>0</v>
      </c>
    </row>
    <row r="22" spans="2:7" x14ac:dyDescent="0.25">
      <c r="B22" s="22" t="s">
        <v>579</v>
      </c>
      <c r="C22" s="22">
        <v>0</v>
      </c>
      <c r="D22" s="27">
        <v>0</v>
      </c>
    </row>
    <row r="23" spans="2:7" x14ac:dyDescent="0.25">
      <c r="B23" s="22" t="s">
        <v>580</v>
      </c>
      <c r="C23" s="22">
        <v>694397</v>
      </c>
      <c r="D23" s="27">
        <v>0</v>
      </c>
    </row>
    <row r="24" spans="2:7" x14ac:dyDescent="0.25">
      <c r="B24" s="22" t="s">
        <v>584</v>
      </c>
      <c r="C24" s="22">
        <v>193685</v>
      </c>
      <c r="D24" s="27">
        <v>0</v>
      </c>
    </row>
    <row r="25" spans="2:7" x14ac:dyDescent="0.25">
      <c r="B25" s="22" t="s">
        <v>589</v>
      </c>
      <c r="C25" s="22">
        <v>41698</v>
      </c>
      <c r="D25" s="27">
        <v>0</v>
      </c>
    </row>
    <row r="26" spans="2:7" x14ac:dyDescent="0.25">
      <c r="B26" s="22" t="s">
        <v>610</v>
      </c>
      <c r="C26" s="22">
        <v>16432</v>
      </c>
      <c r="D26" s="22"/>
    </row>
    <row r="27" spans="2:7" x14ac:dyDescent="0.25">
      <c r="B27" s="17" t="s">
        <v>100</v>
      </c>
      <c r="C27" s="17"/>
      <c r="D27" s="22"/>
    </row>
    <row r="28" spans="2:7" x14ac:dyDescent="0.25">
      <c r="B28" s="17" t="s">
        <v>101</v>
      </c>
      <c r="C28" s="17">
        <f>SUM(C29:C34)</f>
        <v>125636</v>
      </c>
      <c r="D28" s="29">
        <f>SUM(D29:D34)</f>
        <v>51222</v>
      </c>
    </row>
    <row r="29" spans="2:7" x14ac:dyDescent="0.25">
      <c r="B29" s="22" t="s">
        <v>102</v>
      </c>
      <c r="C29" s="22">
        <v>125636</v>
      </c>
      <c r="D29" s="27">
        <v>51222</v>
      </c>
    </row>
    <row r="30" spans="2:7" x14ac:dyDescent="0.25">
      <c r="B30" s="22" t="s">
        <v>103</v>
      </c>
      <c r="C30" s="22"/>
      <c r="D30" s="27"/>
    </row>
    <row r="31" spans="2:7" x14ac:dyDescent="0.25">
      <c r="B31" s="22" t="s">
        <v>104</v>
      </c>
      <c r="C31" s="22"/>
      <c r="D31" s="27"/>
    </row>
    <row r="32" spans="2:7" x14ac:dyDescent="0.25">
      <c r="B32" s="22" t="s">
        <v>274</v>
      </c>
      <c r="C32" s="22"/>
      <c r="D32" s="27"/>
    </row>
    <row r="33" spans="2:4" x14ac:dyDescent="0.25">
      <c r="B33" s="22" t="s">
        <v>105</v>
      </c>
      <c r="C33" s="22"/>
      <c r="D33" s="27"/>
    </row>
    <row r="34" spans="2:4" x14ac:dyDescent="0.25">
      <c r="B34" s="22" t="s">
        <v>106</v>
      </c>
      <c r="C34" s="22"/>
      <c r="D34" s="27"/>
    </row>
    <row r="35" spans="2:4" x14ac:dyDescent="0.25">
      <c r="B35" s="22"/>
      <c r="C35" s="22"/>
      <c r="D35" s="22"/>
    </row>
    <row r="36" spans="2:4" x14ac:dyDescent="0.25">
      <c r="B36" s="17" t="s">
        <v>107</v>
      </c>
      <c r="C36" s="17"/>
      <c r="D36" s="22"/>
    </row>
    <row r="37" spans="2:4" x14ac:dyDescent="0.25">
      <c r="B37" s="17" t="s">
        <v>108</v>
      </c>
      <c r="C37" s="318">
        <f>C39+'13to14'!C6+'13to14'!C14</f>
        <v>123980074</v>
      </c>
      <c r="D37" s="26">
        <f>D39+'13to14'!D6+'13to14'!D14</f>
        <v>121457259</v>
      </c>
    </row>
    <row r="38" spans="2:4" x14ac:dyDescent="0.25">
      <c r="B38" s="22"/>
      <c r="C38" s="22"/>
      <c r="D38" s="22"/>
    </row>
    <row r="39" spans="2:4" x14ac:dyDescent="0.25">
      <c r="B39" s="17" t="s">
        <v>109</v>
      </c>
      <c r="C39" s="17">
        <f>SUM(C40:C43)</f>
        <v>113970000</v>
      </c>
      <c r="D39" s="26">
        <f>SUM(D40:D43)</f>
        <v>113970000</v>
      </c>
    </row>
    <row r="40" spans="2:4" x14ac:dyDescent="0.25">
      <c r="B40" s="22" t="s">
        <v>110</v>
      </c>
      <c r="C40" s="22">
        <v>69070000</v>
      </c>
      <c r="D40" s="30">
        <v>69070000</v>
      </c>
    </row>
    <row r="41" spans="2:4" x14ac:dyDescent="0.25">
      <c r="B41" s="22" t="s">
        <v>283</v>
      </c>
      <c r="C41" s="22">
        <v>44900000</v>
      </c>
      <c r="D41" s="30">
        <v>44900000</v>
      </c>
    </row>
    <row r="42" spans="2:4" x14ac:dyDescent="0.25">
      <c r="B42" s="22" t="s">
        <v>112</v>
      </c>
      <c r="C42" s="22"/>
      <c r="D42" s="27"/>
    </row>
    <row r="43" spans="2:4" x14ac:dyDescent="0.25">
      <c r="B43" s="22" t="s">
        <v>237</v>
      </c>
      <c r="C43" s="22"/>
      <c r="D43" s="27"/>
    </row>
  </sheetData>
  <mergeCells count="3">
    <mergeCell ref="B1:D1"/>
    <mergeCell ref="B3:D3"/>
    <mergeCell ref="B2:D2"/>
  </mergeCells>
  <pageMargins left="0.2" right="0.32" top="0.39370078740157483" bottom="0.62992125984251968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35"/>
  <sheetViews>
    <sheetView topLeftCell="B1" workbookViewId="0">
      <selection activeCell="C28" sqref="C28"/>
    </sheetView>
  </sheetViews>
  <sheetFormatPr defaultRowHeight="15" x14ac:dyDescent="0.25"/>
  <cols>
    <col min="1" max="1" width="0" style="4" hidden="1" customWidth="1"/>
    <col min="2" max="2" width="40.28515625" style="4" customWidth="1"/>
    <col min="3" max="3" width="16.7109375" style="4" customWidth="1"/>
    <col min="4" max="4" width="16.85546875" style="4" customWidth="1"/>
    <col min="5" max="16384" width="9.140625" style="4"/>
  </cols>
  <sheetData>
    <row r="1" spans="2:4" x14ac:dyDescent="0.25">
      <c r="B1" s="323" t="str">
        <f>FN</f>
        <v>MUNICIPAL BOARD, SHAHPURA</v>
      </c>
      <c r="C1" s="323"/>
      <c r="D1" s="323"/>
    </row>
    <row r="2" spans="2:4" x14ac:dyDescent="0.25">
      <c r="B2" s="323" t="s">
        <v>243</v>
      </c>
      <c r="C2" s="323"/>
      <c r="D2" s="323"/>
    </row>
    <row r="3" spans="2:4" x14ac:dyDescent="0.25">
      <c r="B3" s="323" t="str">
        <f>as</f>
        <v>As On 31.03.2014</v>
      </c>
      <c r="C3" s="323"/>
      <c r="D3" s="323"/>
    </row>
    <row r="4" spans="2:4" x14ac:dyDescent="0.25">
      <c r="B4" s="24"/>
      <c r="C4" s="32" t="s">
        <v>0</v>
      </c>
      <c r="D4" s="32" t="s">
        <v>1</v>
      </c>
    </row>
    <row r="5" spans="2:4" x14ac:dyDescent="0.25">
      <c r="B5" s="24"/>
      <c r="C5" s="32" t="s">
        <v>240</v>
      </c>
      <c r="D5" s="32" t="s">
        <v>240</v>
      </c>
    </row>
    <row r="6" spans="2:4" x14ac:dyDescent="0.25">
      <c r="B6" s="28" t="s">
        <v>113</v>
      </c>
      <c r="C6" s="28">
        <f>SUM(C7:C12)</f>
        <v>8603793</v>
      </c>
      <c r="D6" s="29">
        <f>SUM(D7:D12)</f>
        <v>6233558</v>
      </c>
    </row>
    <row r="7" spans="2:4" x14ac:dyDescent="0.25">
      <c r="B7" s="24" t="s">
        <v>114</v>
      </c>
      <c r="C7" s="24">
        <v>4055000</v>
      </c>
      <c r="D7" s="30">
        <v>4055000</v>
      </c>
    </row>
    <row r="8" spans="2:4" x14ac:dyDescent="0.25">
      <c r="B8" s="24" t="s">
        <v>115</v>
      </c>
      <c r="C8" s="24">
        <v>0</v>
      </c>
      <c r="D8" s="30"/>
    </row>
    <row r="9" spans="2:4" x14ac:dyDescent="0.25">
      <c r="B9" s="24" t="s">
        <v>478</v>
      </c>
      <c r="C9" s="24">
        <v>0</v>
      </c>
      <c r="D9" s="30"/>
    </row>
    <row r="10" spans="2:4" x14ac:dyDescent="0.25">
      <c r="B10" s="24" t="s">
        <v>208</v>
      </c>
      <c r="C10" s="24">
        <v>3189585</v>
      </c>
      <c r="D10" s="30">
        <f>512009+120918+10595+837899</f>
        <v>1481421</v>
      </c>
    </row>
    <row r="11" spans="2:4" x14ac:dyDescent="0.25">
      <c r="B11" s="24" t="s">
        <v>597</v>
      </c>
      <c r="C11" s="24">
        <v>909614</v>
      </c>
      <c r="D11" s="30">
        <f>80925+606031+10181</f>
        <v>697137</v>
      </c>
    </row>
    <row r="12" spans="2:4" x14ac:dyDescent="0.25">
      <c r="B12" s="24" t="s">
        <v>209</v>
      </c>
      <c r="C12" s="24">
        <v>449594</v>
      </c>
      <c r="D12" s="30">
        <v>0</v>
      </c>
    </row>
    <row r="13" spans="2:4" x14ac:dyDescent="0.25">
      <c r="B13" s="24"/>
      <c r="C13" s="24"/>
      <c r="D13" s="24"/>
    </row>
    <row r="14" spans="2:4" x14ac:dyDescent="0.25">
      <c r="B14" s="28" t="s">
        <v>117</v>
      </c>
      <c r="C14" s="28">
        <f>SUM(C15:C20)</f>
        <v>1406281</v>
      </c>
      <c r="D14" s="29">
        <f>SUM(D15:D20)</f>
        <v>1253701</v>
      </c>
    </row>
    <row r="15" spans="2:4" x14ac:dyDescent="0.25">
      <c r="B15" s="24" t="s">
        <v>118</v>
      </c>
      <c r="C15" s="24"/>
      <c r="D15" s="30"/>
    </row>
    <row r="16" spans="2:4" x14ac:dyDescent="0.25">
      <c r="B16" s="24" t="s">
        <v>119</v>
      </c>
      <c r="C16" s="24">
        <v>1253701</v>
      </c>
      <c r="D16" s="30">
        <v>1253701</v>
      </c>
    </row>
    <row r="17" spans="2:6" x14ac:dyDescent="0.25">
      <c r="B17" s="24" t="s">
        <v>120</v>
      </c>
      <c r="C17" s="24">
        <v>152580</v>
      </c>
      <c r="D17" s="30">
        <v>0</v>
      </c>
    </row>
    <row r="18" spans="2:6" x14ac:dyDescent="0.25">
      <c r="B18" s="24" t="s">
        <v>121</v>
      </c>
      <c r="C18" s="24"/>
      <c r="D18" s="30"/>
    </row>
    <row r="19" spans="2:6" x14ac:dyDescent="0.25">
      <c r="B19" s="24" t="s">
        <v>111</v>
      </c>
      <c r="C19" s="24"/>
      <c r="D19" s="30"/>
    </row>
    <row r="20" spans="2:6" x14ac:dyDescent="0.25">
      <c r="B20" s="24" t="s">
        <v>122</v>
      </c>
      <c r="C20" s="24"/>
      <c r="D20" s="24"/>
    </row>
    <row r="21" spans="2:6" x14ac:dyDescent="0.25">
      <c r="B21" s="24"/>
      <c r="C21" s="24"/>
      <c r="D21" s="24"/>
    </row>
    <row r="22" spans="2:6" x14ac:dyDescent="0.25">
      <c r="B22" s="28" t="s">
        <v>123</v>
      </c>
      <c r="C22" s="28"/>
      <c r="D22" s="24"/>
    </row>
    <row r="23" spans="2:6" x14ac:dyDescent="0.25">
      <c r="B23" s="28" t="s">
        <v>124</v>
      </c>
      <c r="C23" s="318">
        <f>+C24+C25</f>
        <v>10530592</v>
      </c>
      <c r="D23" s="29">
        <f>+D24+D25</f>
        <v>5375482</v>
      </c>
    </row>
    <row r="24" spans="2:6" x14ac:dyDescent="0.25">
      <c r="B24" s="24" t="s">
        <v>64</v>
      </c>
      <c r="C24" s="319">
        <v>5375482</v>
      </c>
      <c r="D24" s="30">
        <v>0</v>
      </c>
    </row>
    <row r="25" spans="2:6" x14ac:dyDescent="0.25">
      <c r="B25" s="24" t="s">
        <v>125</v>
      </c>
      <c r="C25" s="319">
        <v>5155110</v>
      </c>
      <c r="D25" s="30">
        <v>5375482</v>
      </c>
      <c r="F25" s="5"/>
    </row>
    <row r="26" spans="2:6" x14ac:dyDescent="0.25">
      <c r="B26" s="24"/>
      <c r="C26" s="24"/>
      <c r="D26" s="30"/>
    </row>
    <row r="27" spans="2:6" x14ac:dyDescent="0.25">
      <c r="B27" s="28" t="s">
        <v>126</v>
      </c>
      <c r="C27" s="28"/>
      <c r="D27" s="24"/>
    </row>
    <row r="28" spans="2:6" x14ac:dyDescent="0.25">
      <c r="B28" s="28" t="s">
        <v>127</v>
      </c>
      <c r="C28" s="29">
        <v>0</v>
      </c>
      <c r="D28" s="29">
        <f>+SUM(D29:D35)</f>
        <v>0</v>
      </c>
    </row>
    <row r="29" spans="2:6" x14ac:dyDescent="0.25">
      <c r="B29" s="24" t="s">
        <v>128</v>
      </c>
      <c r="C29" s="24"/>
      <c r="D29" s="24"/>
    </row>
    <row r="30" spans="2:6" x14ac:dyDescent="0.25">
      <c r="B30" s="24" t="s">
        <v>211</v>
      </c>
      <c r="C30" s="24"/>
      <c r="D30" s="30"/>
    </row>
    <row r="31" spans="2:6" x14ac:dyDescent="0.25">
      <c r="B31" s="24" t="s">
        <v>552</v>
      </c>
      <c r="C31" s="24"/>
      <c r="D31" s="30"/>
    </row>
    <row r="32" spans="2:6" x14ac:dyDescent="0.25">
      <c r="B32" s="24" t="s">
        <v>129</v>
      </c>
      <c r="C32" s="24"/>
      <c r="D32" s="24"/>
    </row>
    <row r="33" spans="2:4" x14ac:dyDescent="0.25">
      <c r="B33" s="24" t="s">
        <v>130</v>
      </c>
      <c r="C33" s="24"/>
      <c r="D33" s="24"/>
    </row>
    <row r="34" spans="2:4" x14ac:dyDescent="0.25">
      <c r="B34" s="24" t="s">
        <v>131</v>
      </c>
      <c r="C34" s="24"/>
      <c r="D34" s="24"/>
    </row>
    <row r="35" spans="2:4" x14ac:dyDescent="0.25">
      <c r="B35" s="24" t="s">
        <v>132</v>
      </c>
      <c r="C35" s="24"/>
      <c r="D35" s="24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B1:D33"/>
  <sheetViews>
    <sheetView topLeftCell="B1" workbookViewId="0">
      <selection activeCell="E30" sqref="E30"/>
    </sheetView>
  </sheetViews>
  <sheetFormatPr defaultRowHeight="15" x14ac:dyDescent="0.25"/>
  <cols>
    <col min="1" max="1" width="0" style="2" hidden="1" customWidth="1"/>
    <col min="2" max="2" width="29.85546875" style="2" customWidth="1"/>
    <col min="3" max="3" width="16.5703125" style="2" customWidth="1"/>
    <col min="4" max="4" width="18.2851562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243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4" spans="2:4" x14ac:dyDescent="0.25">
      <c r="B4" s="22"/>
      <c r="C4" s="18" t="s">
        <v>0</v>
      </c>
      <c r="D4" s="18" t="s">
        <v>1</v>
      </c>
    </row>
    <row r="5" spans="2:4" x14ac:dyDescent="0.25">
      <c r="B5" s="22"/>
      <c r="C5" s="18" t="s">
        <v>240</v>
      </c>
      <c r="D5" s="18" t="s">
        <v>240</v>
      </c>
    </row>
    <row r="6" spans="2:4" x14ac:dyDescent="0.25">
      <c r="B6" s="22"/>
      <c r="C6" s="22"/>
      <c r="D6" s="22"/>
    </row>
    <row r="7" spans="2:4" x14ac:dyDescent="0.25">
      <c r="B7" s="22" t="s">
        <v>133</v>
      </c>
      <c r="C7" s="22"/>
      <c r="D7" s="22"/>
    </row>
    <row r="8" spans="2:4" x14ac:dyDescent="0.25">
      <c r="B8" s="22" t="s">
        <v>134</v>
      </c>
      <c r="C8" s="22"/>
      <c r="D8" s="22"/>
    </row>
    <row r="9" spans="2:4" x14ac:dyDescent="0.25">
      <c r="B9" s="22" t="s">
        <v>135</v>
      </c>
      <c r="C9" s="22"/>
      <c r="D9" s="22"/>
    </row>
    <row r="10" spans="2:4" x14ac:dyDescent="0.25">
      <c r="B10" s="22" t="s">
        <v>136</v>
      </c>
      <c r="C10" s="22"/>
      <c r="D10" s="22"/>
    </row>
    <row r="11" spans="2:4" x14ac:dyDescent="0.25">
      <c r="B11" s="22" t="s">
        <v>137</v>
      </c>
      <c r="C11" s="22"/>
      <c r="D11" s="22"/>
    </row>
    <row r="12" spans="2:4" x14ac:dyDescent="0.25">
      <c r="B12" s="22"/>
      <c r="C12" s="22"/>
      <c r="D12" s="22"/>
    </row>
    <row r="13" spans="2:4" x14ac:dyDescent="0.25">
      <c r="B13" s="17" t="s">
        <v>138</v>
      </c>
      <c r="C13" s="17"/>
      <c r="D13" s="22"/>
    </row>
    <row r="14" spans="2:4" x14ac:dyDescent="0.25">
      <c r="B14" s="17" t="s">
        <v>141</v>
      </c>
      <c r="C14" s="26">
        <f>SUM(C15:C20)</f>
        <v>0</v>
      </c>
      <c r="D14" s="26">
        <f>SUM(D15:D20)</f>
        <v>0</v>
      </c>
    </row>
    <row r="15" spans="2:4" x14ac:dyDescent="0.25">
      <c r="B15" s="22" t="s">
        <v>139</v>
      </c>
      <c r="C15" s="22"/>
      <c r="D15" s="27"/>
    </row>
    <row r="16" spans="2:4" x14ac:dyDescent="0.25">
      <c r="B16" s="22" t="s">
        <v>480</v>
      </c>
      <c r="C16" s="22"/>
      <c r="D16" s="27"/>
    </row>
    <row r="17" spans="2:4" x14ac:dyDescent="0.25">
      <c r="B17" s="22" t="s">
        <v>140</v>
      </c>
      <c r="C17" s="22"/>
      <c r="D17" s="27"/>
    </row>
    <row r="18" spans="2:4" x14ac:dyDescent="0.25">
      <c r="B18" s="22" t="s">
        <v>481</v>
      </c>
      <c r="C18" s="22"/>
      <c r="D18" s="27"/>
    </row>
    <row r="19" spans="2:4" x14ac:dyDescent="0.25">
      <c r="B19" s="22" t="s">
        <v>362</v>
      </c>
      <c r="C19" s="22"/>
      <c r="D19" s="27"/>
    </row>
    <row r="20" spans="2:4" x14ac:dyDescent="0.25">
      <c r="B20" s="22" t="s">
        <v>553</v>
      </c>
      <c r="C20" s="22"/>
      <c r="D20" s="27"/>
    </row>
    <row r="21" spans="2:4" x14ac:dyDescent="0.25">
      <c r="B21" s="22"/>
      <c r="C21" s="22"/>
      <c r="D21" s="22"/>
    </row>
    <row r="22" spans="2:4" x14ac:dyDescent="0.25">
      <c r="B22" s="17" t="s">
        <v>142</v>
      </c>
      <c r="C22" s="17"/>
      <c r="D22" s="22"/>
    </row>
    <row r="23" spans="2:4" x14ac:dyDescent="0.25">
      <c r="B23" s="17" t="s">
        <v>143</v>
      </c>
      <c r="C23" s="17">
        <f>SUM(C24:C25)</f>
        <v>8501876</v>
      </c>
      <c r="D23" s="26">
        <f>SUM(D24:D25)</f>
        <v>0</v>
      </c>
    </row>
    <row r="24" spans="2:4" x14ac:dyDescent="0.25">
      <c r="B24" s="22" t="s">
        <v>144</v>
      </c>
      <c r="C24" s="22">
        <v>4914990</v>
      </c>
      <c r="D24" s="27">
        <v>0</v>
      </c>
    </row>
    <row r="25" spans="2:4" x14ac:dyDescent="0.25">
      <c r="B25" s="22" t="s">
        <v>145</v>
      </c>
      <c r="C25" s="22">
        <v>3586886</v>
      </c>
      <c r="D25" s="27">
        <v>0</v>
      </c>
    </row>
    <row r="26" spans="2:4" x14ac:dyDescent="0.25">
      <c r="B26" s="22"/>
      <c r="C26" s="22"/>
      <c r="D26" s="22"/>
    </row>
    <row r="27" spans="2:4" x14ac:dyDescent="0.25">
      <c r="B27" s="17" t="s">
        <v>146</v>
      </c>
      <c r="C27" s="17"/>
      <c r="D27" s="22"/>
    </row>
    <row r="28" spans="2:4" x14ac:dyDescent="0.25">
      <c r="B28" s="17" t="s">
        <v>147</v>
      </c>
      <c r="C28" s="26">
        <f>SUM(C29:C34)</f>
        <v>0</v>
      </c>
      <c r="D28" s="26">
        <f>SUM(D29:D33)</f>
        <v>0</v>
      </c>
    </row>
    <row r="29" spans="2:4" x14ac:dyDescent="0.25">
      <c r="B29" s="22" t="s">
        <v>148</v>
      </c>
      <c r="C29" s="22"/>
      <c r="D29" s="27"/>
    </row>
    <row r="30" spans="2:4" x14ac:dyDescent="0.25">
      <c r="B30" s="22" t="s">
        <v>387</v>
      </c>
      <c r="C30" s="22"/>
      <c r="D30" s="22"/>
    </row>
    <row r="31" spans="2:4" x14ac:dyDescent="0.25">
      <c r="B31" s="22" t="s">
        <v>149</v>
      </c>
      <c r="C31" s="22"/>
      <c r="D31" s="22"/>
    </row>
    <row r="32" spans="2:4" x14ac:dyDescent="0.25">
      <c r="B32" s="22" t="s">
        <v>479</v>
      </c>
      <c r="C32" s="22"/>
      <c r="D32" s="22"/>
    </row>
    <row r="33" spans="2:4" x14ac:dyDescent="0.25">
      <c r="B33" s="22" t="s">
        <v>388</v>
      </c>
      <c r="C33" s="22"/>
      <c r="D33" s="22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D32"/>
  <sheetViews>
    <sheetView topLeftCell="B1" workbookViewId="0">
      <selection activeCell="E21" sqref="E21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5.42578125" style="2" customWidth="1"/>
    <col min="4" max="4" width="16.5703125" style="2" customWidth="1"/>
    <col min="5" max="16384" width="9.140625" style="2"/>
  </cols>
  <sheetData>
    <row r="1" spans="2:4" x14ac:dyDescent="0.25">
      <c r="B1" s="322" t="str">
        <f>FN</f>
        <v>MUNICIPAL BOARD, SHAHPURA</v>
      </c>
      <c r="C1" s="322"/>
      <c r="D1" s="322"/>
    </row>
    <row r="2" spans="2:4" x14ac:dyDescent="0.25">
      <c r="B2" s="322" t="s">
        <v>243</v>
      </c>
      <c r="C2" s="322"/>
      <c r="D2" s="322"/>
    </row>
    <row r="3" spans="2:4" x14ac:dyDescent="0.25">
      <c r="B3" s="322" t="str">
        <f>as</f>
        <v>As On 31.03.2014</v>
      </c>
      <c r="C3" s="322"/>
      <c r="D3" s="322"/>
    </row>
    <row r="4" spans="2:4" x14ac:dyDescent="0.25">
      <c r="B4" s="22"/>
      <c r="C4" s="18" t="s">
        <v>0</v>
      </c>
      <c r="D4" s="18" t="s">
        <v>1</v>
      </c>
    </row>
    <row r="5" spans="2:4" x14ac:dyDescent="0.25">
      <c r="B5" s="22"/>
      <c r="C5" s="18" t="s">
        <v>240</v>
      </c>
      <c r="D5" s="18" t="s">
        <v>240</v>
      </c>
    </row>
    <row r="6" spans="2:4" x14ac:dyDescent="0.25">
      <c r="B6" s="22"/>
      <c r="C6" s="22"/>
      <c r="D6" s="22"/>
    </row>
    <row r="7" spans="2:4" x14ac:dyDescent="0.25">
      <c r="B7" s="17" t="s">
        <v>150</v>
      </c>
      <c r="C7" s="17"/>
      <c r="D7" s="22"/>
    </row>
    <row r="8" spans="2:4" x14ac:dyDescent="0.25">
      <c r="B8" s="17" t="s">
        <v>151</v>
      </c>
      <c r="C8" s="26">
        <f>SUM(C9:C11)</f>
        <v>0</v>
      </c>
      <c r="D8" s="26">
        <f>SUM(D9:D11)</f>
        <v>0</v>
      </c>
    </row>
    <row r="9" spans="2:4" x14ac:dyDescent="0.25">
      <c r="B9" s="22" t="s">
        <v>152</v>
      </c>
      <c r="C9" s="22"/>
      <c r="D9" s="22"/>
    </row>
    <row r="10" spans="2:4" x14ac:dyDescent="0.25">
      <c r="B10" s="22" t="s">
        <v>153</v>
      </c>
      <c r="C10" s="22"/>
      <c r="D10" s="22"/>
    </row>
    <row r="11" spans="2:4" x14ac:dyDescent="0.25">
      <c r="B11" s="22" t="s">
        <v>154</v>
      </c>
      <c r="C11" s="22"/>
      <c r="D11" s="22"/>
    </row>
    <row r="12" spans="2:4" x14ac:dyDescent="0.25">
      <c r="B12" s="22"/>
      <c r="C12" s="22"/>
      <c r="D12" s="22"/>
    </row>
    <row r="13" spans="2:4" x14ac:dyDescent="0.25">
      <c r="B13" s="17" t="s">
        <v>155</v>
      </c>
      <c r="C13" s="17"/>
      <c r="D13" s="22"/>
    </row>
    <row r="14" spans="2:4" x14ac:dyDescent="0.25">
      <c r="B14" s="17" t="s">
        <v>161</v>
      </c>
      <c r="C14" s="318">
        <f>SUM(C15:C23)</f>
        <v>42437062</v>
      </c>
      <c r="D14" s="26">
        <f>SUM(D15:D23)</f>
        <v>48426257</v>
      </c>
    </row>
    <row r="15" spans="2:4" x14ac:dyDescent="0.25">
      <c r="B15" s="22"/>
      <c r="C15" s="22"/>
      <c r="D15" s="24"/>
    </row>
    <row r="16" spans="2:4" x14ac:dyDescent="0.25">
      <c r="B16" s="22" t="s">
        <v>156</v>
      </c>
      <c r="C16" s="22">
        <v>103587</v>
      </c>
      <c r="D16" s="30">
        <v>170563</v>
      </c>
    </row>
    <row r="17" spans="2:4" x14ac:dyDescent="0.25">
      <c r="B17" s="22" t="s">
        <v>157</v>
      </c>
      <c r="C17" s="22"/>
      <c r="D17" s="24"/>
    </row>
    <row r="18" spans="2:4" x14ac:dyDescent="0.25">
      <c r="B18" s="22"/>
      <c r="C18" s="22"/>
      <c r="D18" s="24"/>
    </row>
    <row r="19" spans="2:4" x14ac:dyDescent="0.25">
      <c r="B19" s="22" t="s">
        <v>364</v>
      </c>
      <c r="C19" s="22"/>
      <c r="D19" s="30"/>
    </row>
    <row r="20" spans="2:4" x14ac:dyDescent="0.25">
      <c r="B20" s="22" t="s">
        <v>158</v>
      </c>
      <c r="C20" s="22"/>
      <c r="D20" s="24"/>
    </row>
    <row r="21" spans="2:4" x14ac:dyDescent="0.25">
      <c r="B21" s="22"/>
      <c r="C21" s="22"/>
      <c r="D21" s="24"/>
    </row>
    <row r="22" spans="2:4" x14ac:dyDescent="0.25">
      <c r="B22" s="24" t="s">
        <v>159</v>
      </c>
      <c r="C22" s="24">
        <v>42333475</v>
      </c>
      <c r="D22" s="30">
        <f>22823982+3501851+3014822+932539.75+5309041+5123736+1062649.05+6486884.35+188.63+0.22</f>
        <v>48255694</v>
      </c>
    </row>
    <row r="23" spans="2:4" x14ac:dyDescent="0.25">
      <c r="B23" s="22" t="s">
        <v>160</v>
      </c>
      <c r="C23" s="22"/>
      <c r="D23" s="30"/>
    </row>
    <row r="24" spans="2:4" x14ac:dyDescent="0.25">
      <c r="B24" s="22"/>
      <c r="C24" s="22"/>
      <c r="D24" s="27"/>
    </row>
    <row r="25" spans="2:4" x14ac:dyDescent="0.25">
      <c r="B25" s="17" t="s">
        <v>162</v>
      </c>
      <c r="C25" s="17"/>
      <c r="D25" s="27"/>
    </row>
    <row r="26" spans="2:4" x14ac:dyDescent="0.25">
      <c r="B26" s="17" t="s">
        <v>169</v>
      </c>
      <c r="C26" s="17">
        <f>Sheet11!C10</f>
        <v>710018</v>
      </c>
      <c r="D26" s="26">
        <f>SUM(Sheet11!D7:D9)</f>
        <v>0</v>
      </c>
    </row>
    <row r="27" spans="2:4" x14ac:dyDescent="0.25">
      <c r="B27" s="22" t="s">
        <v>163</v>
      </c>
      <c r="C27" s="22"/>
      <c r="D27" s="22"/>
    </row>
    <row r="28" spans="2:4" x14ac:dyDescent="0.25">
      <c r="B28" s="22" t="s">
        <v>164</v>
      </c>
      <c r="C28" s="22"/>
      <c r="D28" s="22"/>
    </row>
    <row r="29" spans="2:4" x14ac:dyDescent="0.25">
      <c r="B29" s="22" t="s">
        <v>165</v>
      </c>
      <c r="C29" s="22"/>
      <c r="D29" s="22"/>
    </row>
    <row r="30" spans="2:4" x14ac:dyDescent="0.25">
      <c r="B30" s="22" t="s">
        <v>166</v>
      </c>
      <c r="C30" s="22"/>
      <c r="D30" s="22"/>
    </row>
    <row r="31" spans="2:4" x14ac:dyDescent="0.25">
      <c r="B31" s="22" t="s">
        <v>167</v>
      </c>
      <c r="C31" s="22"/>
      <c r="D31" s="22"/>
    </row>
    <row r="32" spans="2:4" x14ac:dyDescent="0.25">
      <c r="B32" s="22" t="s">
        <v>168</v>
      </c>
      <c r="C32" s="22"/>
      <c r="D32" s="22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30</vt:i4>
      </vt:variant>
    </vt:vector>
  </HeadingPairs>
  <TitlesOfParts>
    <vt:vector size="53" baseType="lpstr">
      <vt:lpstr>Cover Page</vt:lpstr>
      <vt:lpstr>BS</vt:lpstr>
      <vt:lpstr>I&amp;E</vt:lpstr>
      <vt:lpstr>1TO4</vt:lpstr>
      <vt:lpstr>5to8</vt:lpstr>
      <vt:lpstr>9to13</vt:lpstr>
      <vt:lpstr>13to14</vt:lpstr>
      <vt:lpstr>15to17</vt:lpstr>
      <vt:lpstr>18to20</vt:lpstr>
      <vt:lpstr>Sheet11</vt:lpstr>
      <vt:lpstr>21to25</vt:lpstr>
      <vt:lpstr>26to29</vt:lpstr>
      <vt:lpstr>29to31</vt:lpstr>
      <vt:lpstr>ANN 1</vt:lpstr>
      <vt:lpstr>ANN 1 A</vt:lpstr>
      <vt:lpstr>ANN 1 B-D</vt:lpstr>
      <vt:lpstr>ANN 1 E-H</vt:lpstr>
      <vt:lpstr>ANN 1 I</vt:lpstr>
      <vt:lpstr>ANN 1 J-L</vt:lpstr>
      <vt:lpstr>ANN 1 M-O</vt:lpstr>
      <vt:lpstr>ANN 2</vt:lpstr>
      <vt:lpstr>Notes</vt:lpstr>
      <vt:lpstr>Sheet1</vt:lpstr>
      <vt:lpstr>aco</vt:lpstr>
      <vt:lpstr>acp</vt:lpstr>
      <vt:lpstr>as</vt:lpstr>
      <vt:lpstr>cashp</vt:lpstr>
      <vt:lpstr>corpp</vt:lpstr>
      <vt:lpstr>credp</vt:lpstr>
      <vt:lpstr>cwpp</vt:lpstr>
      <vt:lpstr>debp</vt:lpstr>
      <vt:lpstr>estp</vt:lpstr>
      <vt:lpstr>feesp</vt:lpstr>
      <vt:lpstr>FN</vt:lpstr>
      <vt:lpstr>FNN</vt:lpstr>
      <vt:lpstr>gap</vt:lpstr>
      <vt:lpstr>gbp</vt:lpstr>
      <vt:lpstr>gfip</vt:lpstr>
      <vt:lpstr>invenp</vt:lpstr>
      <vt:lpstr>loanp</vt:lpstr>
      <vt:lpstr>mep</vt:lpstr>
      <vt:lpstr>miscp</vt:lpstr>
      <vt:lpstr>olp</vt:lpstr>
      <vt:lpstr>prp</vt:lpstr>
      <vt:lpstr>pwp</vt:lpstr>
      <vt:lpstr>rentp</vt:lpstr>
      <vt:lpstr>revp</vt:lpstr>
      <vt:lpstr>sdp</vt:lpstr>
      <vt:lpstr>sfip</vt:lpstr>
      <vt:lpstr>slp</vt:lpstr>
      <vt:lpstr>stlp</vt:lpstr>
      <vt:lpstr>taxp</vt:lpstr>
      <vt:lpstr>uslp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2016-11-18T06:37:54Z</cp:lastPrinted>
  <dcterms:created xsi:type="dcterms:W3CDTF">2015-12-24T23:39:14Z</dcterms:created>
  <dcterms:modified xsi:type="dcterms:W3CDTF">2017-02-15T07:51:40Z</dcterms:modified>
</cp:coreProperties>
</file>